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D58A21DF-447D-4627-A631-6D611B9CDC7C}" xr6:coauthVersionLast="46" xr6:coauthVersionMax="46" xr10:uidLastSave="{00000000-0000-0000-0000-000000000000}"/>
  <bookViews>
    <workbookView xWindow="-120" yWindow="-120" windowWidth="19695" windowHeight="11760" xr2:uid="{CCC41414-A192-4975-B58E-A5D24B6FECC4}"/>
  </bookViews>
  <sheets>
    <sheet name="出産準備" sheetId="1" r:id="rId1"/>
    <sheet name="スケジュール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5" i="1"/>
  <c r="J86" i="1"/>
  <c r="J85" i="1"/>
  <c r="J83" i="1"/>
  <c r="J82" i="1"/>
  <c r="J81" i="1"/>
  <c r="J80" i="1"/>
  <c r="J79" i="1"/>
  <c r="J78" i="1"/>
  <c r="J77" i="1"/>
  <c r="J76" i="1"/>
  <c r="J74" i="1"/>
  <c r="J75" i="1"/>
  <c r="J73" i="1"/>
  <c r="J71" i="1"/>
  <c r="J70" i="1"/>
  <c r="J69" i="1"/>
  <c r="J68" i="1"/>
  <c r="J67" i="1"/>
  <c r="J66" i="1"/>
  <c r="J65" i="1"/>
  <c r="J64" i="1"/>
  <c r="J62" i="1"/>
  <c r="J63" i="1"/>
  <c r="J61" i="1"/>
  <c r="J60" i="1"/>
  <c r="J56" i="1"/>
  <c r="J58" i="1"/>
  <c r="J57" i="1"/>
  <c r="J55" i="1"/>
  <c r="J53" i="1"/>
  <c r="J50" i="1"/>
  <c r="J48" i="1"/>
  <c r="J44" i="1"/>
  <c r="J42" i="1"/>
  <c r="J37" i="1"/>
  <c r="J35" i="1"/>
  <c r="J33" i="1"/>
  <c r="J27" i="1"/>
  <c r="J24" i="1"/>
  <c r="J22" i="1"/>
  <c r="J3" i="1"/>
  <c r="H86" i="1"/>
  <c r="H85" i="1"/>
  <c r="H87" i="1" s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J54" i="1" s="1"/>
  <c r="H53" i="1"/>
  <c r="H52" i="1"/>
  <c r="J52" i="1" s="1"/>
  <c r="H50" i="1"/>
  <c r="H49" i="1"/>
  <c r="J49" i="1" s="1"/>
  <c r="H48" i="1"/>
  <c r="H47" i="1"/>
  <c r="J47" i="1" s="1"/>
  <c r="H46" i="1"/>
  <c r="J46" i="1" s="1"/>
  <c r="H45" i="1"/>
  <c r="J45" i="1" s="1"/>
  <c r="H44" i="1"/>
  <c r="H43" i="1"/>
  <c r="J43" i="1" s="1"/>
  <c r="H42" i="1"/>
  <c r="H41" i="1"/>
  <c r="J41" i="1" s="1"/>
  <c r="H40" i="1"/>
  <c r="H38" i="1"/>
  <c r="J38" i="1" s="1"/>
  <c r="H37" i="1"/>
  <c r="H36" i="1"/>
  <c r="J36" i="1" s="1"/>
  <c r="H35" i="1"/>
  <c r="H34" i="1"/>
  <c r="J34" i="1" s="1"/>
  <c r="H33" i="1"/>
  <c r="H32" i="1"/>
  <c r="J32" i="1" s="1"/>
  <c r="H31" i="1"/>
  <c r="J31" i="1" s="1"/>
  <c r="H30" i="1"/>
  <c r="J30" i="1" s="1"/>
  <c r="H29" i="1"/>
  <c r="J29" i="1" s="1"/>
  <c r="H28" i="1"/>
  <c r="J28" i="1" s="1"/>
  <c r="H27" i="1"/>
  <c r="H25" i="1"/>
  <c r="J25" i="1" s="1"/>
  <c r="H24" i="1"/>
  <c r="H23" i="1"/>
  <c r="J23" i="1" s="1"/>
  <c r="H22" i="1"/>
  <c r="H21" i="1"/>
  <c r="J21" i="1" s="1"/>
  <c r="H20" i="1"/>
  <c r="H18" i="1"/>
  <c r="J18" i="1" s="1"/>
  <c r="H17" i="1"/>
  <c r="H19" i="1" s="1"/>
  <c r="H16" i="1"/>
  <c r="J16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H7" i="1"/>
  <c r="H6" i="1"/>
  <c r="H5" i="1"/>
  <c r="H4" i="1"/>
  <c r="J4" i="1" s="1"/>
  <c r="H3" i="1"/>
  <c r="H2" i="1"/>
  <c r="H15" i="1" s="1"/>
  <c r="J8" i="1" l="1"/>
  <c r="H39" i="1"/>
  <c r="H51" i="1"/>
  <c r="H59" i="1"/>
  <c r="H72" i="1"/>
  <c r="H84" i="1"/>
  <c r="J17" i="1"/>
  <c r="J20" i="1"/>
  <c r="J40" i="1"/>
  <c r="Q4" i="1"/>
  <c r="H26" i="1"/>
  <c r="Q2" i="1" s="1"/>
</calcChain>
</file>

<file path=xl/sharedStrings.xml><?xml version="1.0" encoding="utf-8"?>
<sst xmlns="http://schemas.openxmlformats.org/spreadsheetml/2006/main" count="494" uniqueCount="234">
  <si>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</si>
  <si>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</si>
  <si>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</si>
  <si>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購入
（未/済）</t>
    <rPh sb="0" eb="2">
      <t>コウニュウ</t>
    </rPh>
    <rPh sb="4" eb="5">
      <t>ミ</t>
    </rPh>
    <rPh sb="6" eb="7">
      <t>スミ</t>
    </rPh>
    <phoneticPr fontId="2"/>
  </si>
  <si>
    <t>重要度
（1-3)</t>
    <rPh sb="0" eb="3">
      <t>ジュウヨウド</t>
    </rPh>
    <phoneticPr fontId="2"/>
  </si>
  <si>
    <t>数量</t>
    <rPh sb="0" eb="2">
      <t>スウリョウ</t>
    </rPh>
    <phoneticPr fontId="2"/>
  </si>
  <si>
    <t>どこで買うか</t>
    <rPh sb="3" eb="4">
      <t>カ</t>
    </rPh>
    <phoneticPr fontId="2"/>
  </si>
  <si>
    <t>こだわる</t>
    <phoneticPr fontId="2"/>
  </si>
  <si>
    <t>産前用品</t>
    <rPh sb="0" eb="4">
      <t>サンゼンヨウヒン</t>
    </rPh>
    <phoneticPr fontId="2"/>
  </si>
  <si>
    <t>サプリメント</t>
    <phoneticPr fontId="2"/>
  </si>
  <si>
    <t>ベビー用品店</t>
    <rPh sb="3" eb="5">
      <t>ヨウヒン</t>
    </rPh>
    <rPh sb="5" eb="6">
      <t>テン</t>
    </rPh>
    <phoneticPr fontId="2"/>
  </si>
  <si>
    <t>自分</t>
    <rPh sb="0" eb="2">
      <t>ジブン</t>
    </rPh>
    <phoneticPr fontId="2"/>
  </si>
  <si>
    <t>葉酸・鉄・カルシウム・マルチビタミン</t>
  </si>
  <si>
    <t>合計</t>
    <rPh sb="0" eb="2">
      <t>ゴウケイ</t>
    </rPh>
    <phoneticPr fontId="2"/>
  </si>
  <si>
    <t>母子手帳ケース</t>
  </si>
  <si>
    <t>趣味による</t>
    <rPh sb="0" eb="2">
      <t>シュミ</t>
    </rPh>
    <phoneticPr fontId="2"/>
  </si>
  <si>
    <t>★</t>
    <phoneticPr fontId="2"/>
  </si>
  <si>
    <t>マッサージクリーム</t>
    <phoneticPr fontId="2"/>
  </si>
  <si>
    <t>Amazon</t>
    <phoneticPr fontId="2"/>
  </si>
  <si>
    <t>自分負担</t>
    <rPh sb="0" eb="2">
      <t>ジブン</t>
    </rPh>
    <rPh sb="2" eb="4">
      <t>フタン</t>
    </rPh>
    <phoneticPr fontId="2"/>
  </si>
  <si>
    <t>腹帯</t>
    <rPh sb="0" eb="2">
      <t>ハラオビ</t>
    </rPh>
    <phoneticPr fontId="2"/>
  </si>
  <si>
    <t>ワコール</t>
    <phoneticPr fontId="2"/>
  </si>
  <si>
    <t>マタニティ肌着</t>
    <rPh sb="5" eb="7">
      <t>ハダギ</t>
    </rPh>
    <phoneticPr fontId="2"/>
  </si>
  <si>
    <t>はらまき</t>
    <phoneticPr fontId="2"/>
  </si>
  <si>
    <t>抱き枕</t>
    <rPh sb="0" eb="1">
      <t>ダ</t>
    </rPh>
    <rPh sb="2" eb="3">
      <t>マクラ</t>
    </rPh>
    <phoneticPr fontId="2"/>
  </si>
  <si>
    <t>未</t>
    <rPh sb="0" eb="1">
      <t>ミ</t>
    </rPh>
    <phoneticPr fontId="2"/>
  </si>
  <si>
    <t>※重要度は１が『あっても良い』、２が『あった方が良い』、３が『必要』。</t>
    <rPh sb="1" eb="4">
      <t>ジュウヨウド</t>
    </rPh>
    <rPh sb="12" eb="13">
      <t>ヨ</t>
    </rPh>
    <rPh sb="22" eb="23">
      <t>ホウ</t>
    </rPh>
    <rPh sb="24" eb="25">
      <t>ヨ</t>
    </rPh>
    <rPh sb="31" eb="33">
      <t>ヒツヨウ</t>
    </rPh>
    <phoneticPr fontId="2"/>
  </si>
  <si>
    <t>※ベビー用品店は赤ちゃん本舗、ベビーザらス、DADWAYストアなど</t>
    <rPh sb="4" eb="7">
      <t>ヨウヒンテン</t>
    </rPh>
    <rPh sb="8" eb="9">
      <t>アカ</t>
    </rPh>
    <rPh sb="12" eb="14">
      <t>ホンポ</t>
    </rPh>
    <phoneticPr fontId="2"/>
  </si>
  <si>
    <t>ルームウエア</t>
    <phoneticPr fontId="2"/>
  </si>
  <si>
    <t>マザーズバッグ</t>
    <phoneticPr fontId="2"/>
  </si>
  <si>
    <t>ペットボトルストロー</t>
    <phoneticPr fontId="2"/>
  </si>
  <si>
    <t>100円均一</t>
    <rPh sb="3" eb="6">
      <t>エンキンイツ</t>
    </rPh>
    <phoneticPr fontId="2"/>
  </si>
  <si>
    <t>産後肌着</t>
    <rPh sb="0" eb="4">
      <t>サンゴハダギ</t>
    </rPh>
    <phoneticPr fontId="2"/>
  </si>
  <si>
    <t>産後用品</t>
    <rPh sb="0" eb="2">
      <t>サンゴ</t>
    </rPh>
    <rPh sb="2" eb="4">
      <t>ヨウヒン</t>
    </rPh>
    <phoneticPr fontId="2"/>
  </si>
  <si>
    <t>ウエストニッパー</t>
    <phoneticPr fontId="2"/>
  </si>
  <si>
    <t>リフォームガードル</t>
    <phoneticPr fontId="2"/>
  </si>
  <si>
    <t>授乳ケープ</t>
    <rPh sb="0" eb="2">
      <t>ジュニュウ</t>
    </rPh>
    <phoneticPr fontId="2"/>
  </si>
  <si>
    <t>おでかけ</t>
    <phoneticPr fontId="2"/>
  </si>
  <si>
    <t>チャイルドシート</t>
    <phoneticPr fontId="2"/>
  </si>
  <si>
    <t>ベビーカー</t>
    <phoneticPr fontId="2"/>
  </si>
  <si>
    <t>本体</t>
    <rPh sb="0" eb="2">
      <t>ホンタイ</t>
    </rPh>
    <phoneticPr fontId="2"/>
  </si>
  <si>
    <t>レインカバー</t>
    <phoneticPr fontId="2"/>
  </si>
  <si>
    <t>サンシェード</t>
    <phoneticPr fontId="2"/>
  </si>
  <si>
    <t>荷物フック</t>
    <rPh sb="0" eb="2">
      <t>ニモツ</t>
    </rPh>
    <phoneticPr fontId="2"/>
  </si>
  <si>
    <t>抱っこ紐</t>
    <rPh sb="0" eb="1">
      <t>ダ</t>
    </rPh>
    <rPh sb="3" eb="4">
      <t>ヒモ</t>
    </rPh>
    <phoneticPr fontId="2"/>
  </si>
  <si>
    <t>ベビーウエア</t>
    <phoneticPr fontId="2"/>
  </si>
  <si>
    <t>肌着</t>
    <rPh sb="0" eb="2">
      <t>ハダギ</t>
    </rPh>
    <phoneticPr fontId="2"/>
  </si>
  <si>
    <t>単肌着</t>
    <rPh sb="0" eb="3">
      <t>タンハダギ</t>
    </rPh>
    <phoneticPr fontId="2"/>
  </si>
  <si>
    <t>赤ちゃん本舗</t>
    <rPh sb="0" eb="1">
      <t>アカ</t>
    </rPh>
    <rPh sb="4" eb="6">
      <t>ホンポ</t>
    </rPh>
    <phoneticPr fontId="2"/>
  </si>
  <si>
    <t>コンビ肌着</t>
    <rPh sb="3" eb="5">
      <t>ハダギ</t>
    </rPh>
    <phoneticPr fontId="2"/>
  </si>
  <si>
    <t>服</t>
    <rPh sb="0" eb="1">
      <t>フク</t>
    </rPh>
    <phoneticPr fontId="2"/>
  </si>
  <si>
    <t>２WAYオール</t>
    <phoneticPr fontId="2"/>
  </si>
  <si>
    <t>小物</t>
    <rPh sb="0" eb="2">
      <t>コモノ</t>
    </rPh>
    <phoneticPr fontId="2"/>
  </si>
  <si>
    <t>授乳スタイ</t>
    <rPh sb="0" eb="2">
      <t>ジュニュウ</t>
    </rPh>
    <phoneticPr fontId="2"/>
  </si>
  <si>
    <t>スタイ</t>
    <phoneticPr fontId="2"/>
  </si>
  <si>
    <t>ガーゼハンカチセット（５枚）</t>
    <rPh sb="12" eb="13">
      <t>マイ</t>
    </rPh>
    <phoneticPr fontId="2"/>
  </si>
  <si>
    <t>汗とりパッド</t>
    <rPh sb="0" eb="1">
      <t>アセ</t>
    </rPh>
    <phoneticPr fontId="2"/>
  </si>
  <si>
    <t>ミトン</t>
    <phoneticPr fontId="2"/>
  </si>
  <si>
    <t>ソックス</t>
    <phoneticPr fontId="2"/>
  </si>
  <si>
    <t>新生児帽子</t>
    <rPh sb="0" eb="5">
      <t>シンセイジボウシ</t>
    </rPh>
    <phoneticPr fontId="2"/>
  </si>
  <si>
    <t>おくるみ</t>
    <phoneticPr fontId="2"/>
  </si>
  <si>
    <t>ベスト（胴着）</t>
    <rPh sb="4" eb="6">
      <t>ドウギ</t>
    </rPh>
    <phoneticPr fontId="2"/>
  </si>
  <si>
    <t>おへや</t>
    <phoneticPr fontId="2"/>
  </si>
  <si>
    <t>ベビーベッド</t>
    <phoneticPr fontId="2"/>
  </si>
  <si>
    <t>布団</t>
    <rPh sb="0" eb="2">
      <t>フトン</t>
    </rPh>
    <phoneticPr fontId="2"/>
  </si>
  <si>
    <t>セット</t>
    <phoneticPr fontId="2"/>
  </si>
  <si>
    <t>替えシーツ</t>
    <rPh sb="0" eb="1">
      <t>カ</t>
    </rPh>
    <phoneticPr fontId="2"/>
  </si>
  <si>
    <t>防水シーツ</t>
    <rPh sb="0" eb="2">
      <t>ボウスイ</t>
    </rPh>
    <phoneticPr fontId="2"/>
  </si>
  <si>
    <t>キルトパッド</t>
    <phoneticPr fontId="2"/>
  </si>
  <si>
    <t>ベビー枕</t>
    <rPh sb="3" eb="4">
      <t>マクラ</t>
    </rPh>
    <phoneticPr fontId="2"/>
  </si>
  <si>
    <t>タオルケット</t>
    <phoneticPr fontId="2"/>
  </si>
  <si>
    <t>綿毛布</t>
    <rPh sb="0" eb="1">
      <t>メン</t>
    </rPh>
    <rPh sb="1" eb="3">
      <t>モウフ</t>
    </rPh>
    <phoneticPr fontId="2"/>
  </si>
  <si>
    <t>スウィングベッド</t>
    <phoneticPr fontId="2"/>
  </si>
  <si>
    <t>バウンサー</t>
    <phoneticPr fontId="2"/>
  </si>
  <si>
    <t>収納ケース</t>
    <rPh sb="0" eb="2">
      <t>シュウノウ</t>
    </rPh>
    <phoneticPr fontId="2"/>
  </si>
  <si>
    <t>無印良品</t>
    <rPh sb="0" eb="2">
      <t>ムジルシ</t>
    </rPh>
    <rPh sb="2" eb="4">
      <t>リョウヒン</t>
    </rPh>
    <phoneticPr fontId="2"/>
  </si>
  <si>
    <t>授乳・調乳</t>
    <rPh sb="0" eb="2">
      <t>ジュニュウ</t>
    </rPh>
    <rPh sb="3" eb="5">
      <t>チョウニュウ</t>
    </rPh>
    <phoneticPr fontId="2"/>
  </si>
  <si>
    <t>ミルク（固形）</t>
    <rPh sb="4" eb="6">
      <t>コケイ</t>
    </rPh>
    <phoneticPr fontId="2"/>
  </si>
  <si>
    <t>哺乳瓶</t>
    <rPh sb="0" eb="3">
      <t>ホニュウビン</t>
    </rPh>
    <phoneticPr fontId="2"/>
  </si>
  <si>
    <t>替え乳首</t>
    <rPh sb="0" eb="1">
      <t>カ</t>
    </rPh>
    <rPh sb="2" eb="4">
      <t>チクビ</t>
    </rPh>
    <phoneticPr fontId="2"/>
  </si>
  <si>
    <t>哺乳瓶ブラシ</t>
    <rPh sb="0" eb="3">
      <t>ホニュウビン</t>
    </rPh>
    <phoneticPr fontId="2"/>
  </si>
  <si>
    <t>哺乳瓶洗剤</t>
    <rPh sb="0" eb="3">
      <t>ホニュウビン</t>
    </rPh>
    <rPh sb="3" eb="5">
      <t>センザイ</t>
    </rPh>
    <phoneticPr fontId="2"/>
  </si>
  <si>
    <t>消毒グッズ</t>
    <rPh sb="0" eb="2">
      <t>ショウドク</t>
    </rPh>
    <phoneticPr fontId="2"/>
  </si>
  <si>
    <t>母乳保存バッグ</t>
    <rPh sb="0" eb="4">
      <t>ボニュウホゾン</t>
    </rPh>
    <phoneticPr fontId="2"/>
  </si>
  <si>
    <t>おむつ替え</t>
    <rPh sb="3" eb="4">
      <t>カ</t>
    </rPh>
    <phoneticPr fontId="2"/>
  </si>
  <si>
    <t>紙おむつ</t>
    <rPh sb="0" eb="1">
      <t>カミ</t>
    </rPh>
    <phoneticPr fontId="2"/>
  </si>
  <si>
    <t>https://www.amazon.co.jp/dp/B084S4RWCW/</t>
    <phoneticPr fontId="2"/>
  </si>
  <si>
    <t>布おむつ</t>
    <rPh sb="0" eb="1">
      <t>ヌノ</t>
    </rPh>
    <phoneticPr fontId="2"/>
  </si>
  <si>
    <t>おむつカバー</t>
    <phoneticPr fontId="2"/>
  </si>
  <si>
    <t>おむつネット</t>
    <phoneticPr fontId="2"/>
  </si>
  <si>
    <t>おしりふき</t>
    <phoneticPr fontId="2"/>
  </si>
  <si>
    <t>ふた</t>
    <phoneticPr fontId="2"/>
  </si>
  <si>
    <t>おしりふきウォーマー</t>
    <phoneticPr fontId="2"/>
  </si>
  <si>
    <t>スポイト</t>
    <phoneticPr fontId="2"/>
  </si>
  <si>
    <t>グッズ</t>
    <phoneticPr fontId="2"/>
  </si>
  <si>
    <t>おむつ替えマット</t>
    <rPh sb="3" eb="4">
      <t>カ</t>
    </rPh>
    <phoneticPr fontId="2"/>
  </si>
  <si>
    <t>おむつ用ごみ箱</t>
    <rPh sb="3" eb="4">
      <t>ヨウ</t>
    </rPh>
    <rPh sb="6" eb="7">
      <t>バコ</t>
    </rPh>
    <phoneticPr fontId="2"/>
  </si>
  <si>
    <t>ふたがあれば良い</t>
    <rPh sb="6" eb="7">
      <t>ヨ</t>
    </rPh>
    <phoneticPr fontId="2"/>
  </si>
  <si>
    <t>赤ちゃん用洗剤</t>
    <rPh sb="0" eb="1">
      <t>アカ</t>
    </rPh>
    <rPh sb="4" eb="5">
      <t>ヨウ</t>
    </rPh>
    <rPh sb="5" eb="7">
      <t>センザイ</t>
    </rPh>
    <phoneticPr fontId="2"/>
  </si>
  <si>
    <t>https://www.amazon.co.jp/dp/B08GCXR49B/</t>
    <phoneticPr fontId="2"/>
  </si>
  <si>
    <t>ベビーハンガー</t>
    <phoneticPr fontId="2"/>
  </si>
  <si>
    <t>おふろ</t>
    <phoneticPr fontId="2"/>
  </si>
  <si>
    <t>ベビーバス</t>
    <phoneticPr fontId="2"/>
  </si>
  <si>
    <t>https://www.amazon.co.jp/dp/B00WYPFLCQ/</t>
    <phoneticPr fontId="2"/>
  </si>
  <si>
    <t>タオル</t>
    <phoneticPr fontId="2"/>
  </si>
  <si>
    <t>ガーゼバスタオル</t>
    <phoneticPr fontId="2"/>
  </si>
  <si>
    <t>ガーゼタオル</t>
    <phoneticPr fontId="2"/>
  </si>
  <si>
    <t>ガーゼセット（５枚）</t>
    <rPh sb="8" eb="9">
      <t>マイ</t>
    </rPh>
    <phoneticPr fontId="2"/>
  </si>
  <si>
    <t>湯温計</t>
    <rPh sb="0" eb="3">
      <t>ユオンケイ</t>
    </rPh>
    <phoneticPr fontId="2"/>
  </si>
  <si>
    <t>https://www.amazon.co.jp/dp/B00C2MA63K/</t>
    <phoneticPr fontId="2"/>
  </si>
  <si>
    <t>ベビーソープ</t>
    <phoneticPr fontId="2"/>
  </si>
  <si>
    <t>https://www.amazon.co.jp/dp/B01FTVI4OI/</t>
    <phoneticPr fontId="2"/>
  </si>
  <si>
    <t>ベビークリーム</t>
    <phoneticPr fontId="2"/>
  </si>
  <si>
    <t>https://www.amazon.co.jp/dp/B00JMZIJAW/</t>
    <phoneticPr fontId="2"/>
  </si>
  <si>
    <t>綿棒</t>
    <rPh sb="0" eb="2">
      <t>メンボウ</t>
    </rPh>
    <phoneticPr fontId="2"/>
  </si>
  <si>
    <t>つめきリ</t>
    <phoneticPr fontId="2"/>
  </si>
  <si>
    <t>https://www.amazon.co.jp/dp/B01KO97N3S/</t>
    <phoneticPr fontId="2"/>
  </si>
  <si>
    <t>体温計</t>
    <rPh sb="0" eb="3">
      <t>タイオンケイ</t>
    </rPh>
    <phoneticPr fontId="2"/>
  </si>
  <si>
    <t>鼻すい器</t>
    <rPh sb="0" eb="1">
      <t>ハナ</t>
    </rPh>
    <rPh sb="3" eb="4">
      <t>キ</t>
    </rPh>
    <phoneticPr fontId="2"/>
  </si>
  <si>
    <t>https://www.amazon.co.jp/dp/B081B7VBVH/</t>
    <phoneticPr fontId="2"/>
  </si>
  <si>
    <t>セレモニー</t>
    <phoneticPr fontId="2"/>
  </si>
  <si>
    <t>セレモニードレス</t>
    <phoneticPr fontId="2"/>
  </si>
  <si>
    <t>命名紙</t>
    <rPh sb="0" eb="2">
      <t>メイメイ</t>
    </rPh>
    <rPh sb="2" eb="3">
      <t>カミ</t>
    </rPh>
    <phoneticPr fontId="2"/>
  </si>
  <si>
    <t>https://www.amazon.co.jp/dp/B00CIFWJAY/</t>
    <phoneticPr fontId="2"/>
  </si>
  <si>
    <t>2月</t>
    <rPh sb="1" eb="2">
      <t>ツキ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</si>
  <si>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</si>
  <si>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</si>
  <si>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</si>
  <si>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3W</t>
    <phoneticPr fontId="2"/>
  </si>
  <si>
    <t>4W</t>
    <phoneticPr fontId="2"/>
  </si>
  <si>
    <t>1W</t>
    <phoneticPr fontId="2"/>
  </si>
  <si>
    <t>2W</t>
    <phoneticPr fontId="2"/>
  </si>
  <si>
    <t>イベント</t>
    <phoneticPr fontId="2"/>
  </si>
  <si>
    <t>出産予定</t>
    <rPh sb="0" eb="4">
      <t>シュッサンヨテイ</t>
    </rPh>
    <phoneticPr fontId="2"/>
  </si>
  <si>
    <t>退院</t>
    <rPh sb="0" eb="2">
      <t>タイイン</t>
    </rPh>
    <phoneticPr fontId="2"/>
  </si>
  <si>
    <t>たけしくん</t>
    <phoneticPr fontId="2"/>
  </si>
  <si>
    <t>水通し</t>
    <rPh sb="0" eb="2">
      <t>ミズドオ</t>
    </rPh>
    <phoneticPr fontId="2"/>
  </si>
  <si>
    <t>買い忘れチェック</t>
    <rPh sb="0" eb="1">
      <t>カ</t>
    </rPh>
    <rPh sb="2" eb="3">
      <t>ワス</t>
    </rPh>
    <phoneticPr fontId="2"/>
  </si>
  <si>
    <t>部屋づくり</t>
    <rPh sb="0" eb="2">
      <t>ヘヤ</t>
    </rPh>
    <phoneticPr fontId="2"/>
  </si>
  <si>
    <t>市役所</t>
    <rPh sb="0" eb="3">
      <t>シヤクショ</t>
    </rPh>
    <phoneticPr fontId="2"/>
  </si>
  <si>
    <t>産後用品</t>
    <rPh sb="0" eb="4">
      <t>サンゴヨウヒン</t>
    </rPh>
    <phoneticPr fontId="2"/>
  </si>
  <si>
    <t>ベビー肌着</t>
    <rPh sb="3" eb="5">
      <t>ハダギ</t>
    </rPh>
    <phoneticPr fontId="2"/>
  </si>
  <si>
    <t>ウエア・小物</t>
    <rPh sb="4" eb="6">
      <t>コモノ</t>
    </rPh>
    <phoneticPr fontId="2"/>
  </si>
  <si>
    <t>寝具・ベッド</t>
    <rPh sb="0" eb="2">
      <t>シング</t>
    </rPh>
    <phoneticPr fontId="2"/>
  </si>
  <si>
    <t>おむつ系</t>
    <rPh sb="3" eb="4">
      <t>ケイ</t>
    </rPh>
    <phoneticPr fontId="2"/>
  </si>
  <si>
    <t>6月</t>
    <rPh sb="1" eb="2">
      <t>ツキ</t>
    </rPh>
    <phoneticPr fontId="2"/>
  </si>
  <si>
    <t>産後ニッパー等</t>
    <rPh sb="0" eb="2">
      <t>サンゴ</t>
    </rPh>
    <rPh sb="6" eb="7">
      <t>ナド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</si>
  <si>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</si>
  <si>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</si>
  <si>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</si>
  <si>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３か月ベビーウエア</t>
    <rPh sb="2" eb="3">
      <t>ゲツ</t>
    </rPh>
    <phoneticPr fontId="2"/>
  </si>
  <si>
    <t>ベビーカー</t>
    <phoneticPr fontId="2"/>
  </si>
  <si>
    <t>単価
（円）</t>
    <rPh sb="0" eb="2">
      <t>タンカ</t>
    </rPh>
    <rPh sb="4" eb="5">
      <t>エン</t>
    </rPh>
    <phoneticPr fontId="2"/>
  </si>
  <si>
    <t>想定価格
（円）</t>
    <rPh sb="0" eb="2">
      <t>ソウテイ</t>
    </rPh>
    <rPh sb="2" eb="4">
      <t>カカク</t>
    </rPh>
    <rPh sb="6" eb="7">
      <t>エン</t>
    </rPh>
    <phoneticPr fontId="2"/>
  </si>
  <si>
    <t>コスト/日
（円）</t>
    <rPh sb="4" eb="5">
      <t>ヒ</t>
    </rPh>
    <rPh sb="7" eb="8">
      <t>エン</t>
    </rPh>
    <phoneticPr fontId="2"/>
  </si>
  <si>
    <t>マタニティウエア（授乳機能有）</t>
    <rPh sb="9" eb="11">
      <t>ジュニュウ</t>
    </rPh>
    <rPh sb="11" eb="13">
      <t>キノウ</t>
    </rPh>
    <rPh sb="13" eb="14">
      <t>アリ</t>
    </rPh>
    <phoneticPr fontId="2"/>
  </si>
  <si>
    <t>マタニティパジャマ（授乳機能有）</t>
    <phoneticPr fontId="2"/>
  </si>
  <si>
    <t>車購入、カーシェアの場合→必須</t>
    <rPh sb="0" eb="1">
      <t>クルマ</t>
    </rPh>
    <rPh sb="1" eb="3">
      <t>コウニュウ</t>
    </rPh>
    <rPh sb="10" eb="12">
      <t>バアイ</t>
    </rPh>
    <rPh sb="13" eb="15">
      <t>ヒッス</t>
    </rPh>
    <phoneticPr fontId="2"/>
  </si>
  <si>
    <t>２，３か月目くらいから使用する。無いと腕が死ぬ。</t>
    <rPh sb="4" eb="5">
      <t>ゲツ</t>
    </rPh>
    <rPh sb="5" eb="6">
      <t>メ</t>
    </rPh>
    <rPh sb="11" eb="13">
      <t>シヨウ</t>
    </rPh>
    <rPh sb="16" eb="17">
      <t>ナ</t>
    </rPh>
    <rPh sb="19" eb="20">
      <t>ウデ</t>
    </rPh>
    <rPh sb="21" eb="22">
      <t>シ</t>
    </rPh>
    <phoneticPr fontId="2"/>
  </si>
  <si>
    <t>特に風よけとして使用。意外と使う。</t>
    <rPh sb="0" eb="1">
      <t>トク</t>
    </rPh>
    <rPh sb="2" eb="3">
      <t>カゼ</t>
    </rPh>
    <rPh sb="8" eb="10">
      <t>シヨウ</t>
    </rPh>
    <rPh sb="11" eb="13">
      <t>イガイ</t>
    </rPh>
    <rPh sb="14" eb="15">
      <t>ツカ</t>
    </rPh>
    <phoneticPr fontId="2"/>
  </si>
  <si>
    <t>３-９月で使用。幌が深いベビーカーだと使用しない。</t>
    <rPh sb="3" eb="4">
      <t>ツキ</t>
    </rPh>
    <rPh sb="5" eb="7">
      <t>シヨウ</t>
    </rPh>
    <rPh sb="8" eb="9">
      <t>ホロ</t>
    </rPh>
    <rPh sb="10" eb="11">
      <t>フカ</t>
    </rPh>
    <rPh sb="19" eb="21">
      <t>シヨウ</t>
    </rPh>
    <phoneticPr fontId="2"/>
  </si>
  <si>
    <t>絶対必要。</t>
    <rPh sb="0" eb="4">
      <t>ゼッタイヒツヨウ</t>
    </rPh>
    <phoneticPr fontId="2"/>
  </si>
  <si>
    <t>１か月目くらいから使用。無いと腱鞘炎一直線。</t>
    <rPh sb="2" eb="4">
      <t>ゲツメ</t>
    </rPh>
    <rPh sb="9" eb="11">
      <t>シヨウ</t>
    </rPh>
    <rPh sb="12" eb="13">
      <t>ナ</t>
    </rPh>
    <rPh sb="15" eb="18">
      <t>ケンショウエン</t>
    </rPh>
    <rPh sb="18" eb="21">
      <t>イッチョクセン</t>
    </rPh>
    <phoneticPr fontId="2"/>
  </si>
  <si>
    <t>もらえるから買わなくても良い。かざり。</t>
    <rPh sb="6" eb="7">
      <t>カ</t>
    </rPh>
    <rPh sb="12" eb="13">
      <t>ヨ</t>
    </rPh>
    <phoneticPr fontId="2"/>
  </si>
  <si>
    <t>必須。めちゃ使う。</t>
    <rPh sb="0" eb="2">
      <t>ヒッス</t>
    </rPh>
    <rPh sb="6" eb="7">
      <t>ツカ</t>
    </rPh>
    <phoneticPr fontId="2"/>
  </si>
  <si>
    <t>ガーゼハンカチで代用可能。口に触れるガーゼとわけて管理。</t>
    <rPh sb="8" eb="12">
      <t>ダイヨウカノウ</t>
    </rPh>
    <rPh sb="13" eb="14">
      <t>クチ</t>
    </rPh>
    <rPh sb="15" eb="16">
      <t>フ</t>
    </rPh>
    <rPh sb="25" eb="27">
      <t>カンリ</t>
    </rPh>
    <phoneticPr fontId="2"/>
  </si>
  <si>
    <t>顔をひっかくのが気になる人用。とりあえず数枚持っておく。</t>
    <rPh sb="0" eb="1">
      <t>カオ</t>
    </rPh>
    <rPh sb="8" eb="9">
      <t>キ</t>
    </rPh>
    <rPh sb="12" eb="14">
      <t>ヒトヨウ</t>
    </rPh>
    <rPh sb="20" eb="22">
      <t>スウマイ</t>
    </rPh>
    <rPh sb="22" eb="23">
      <t>モ</t>
    </rPh>
    <phoneticPr fontId="2"/>
  </si>
  <si>
    <t>外に出かけるとき生足は不安。</t>
    <rPh sb="0" eb="1">
      <t>ソト</t>
    </rPh>
    <rPh sb="2" eb="3">
      <t>デ</t>
    </rPh>
    <rPh sb="8" eb="10">
      <t>ナマアシ</t>
    </rPh>
    <rPh sb="11" eb="13">
      <t>フアン</t>
    </rPh>
    <phoneticPr fontId="2"/>
  </si>
  <si>
    <t>生まれたばかりは頭も寒そう。</t>
    <rPh sb="0" eb="1">
      <t>ウ</t>
    </rPh>
    <rPh sb="8" eb="9">
      <t>アタマ</t>
    </rPh>
    <rPh sb="10" eb="11">
      <t>サム</t>
    </rPh>
    <phoneticPr fontId="2"/>
  </si>
  <si>
    <t>巻いて寝かせる。沐浴でも使う。だんだかんだで使う。</t>
    <rPh sb="0" eb="1">
      <t>マ</t>
    </rPh>
    <rPh sb="3" eb="4">
      <t>ネ</t>
    </rPh>
    <rPh sb="8" eb="10">
      <t>モクヨク</t>
    </rPh>
    <rPh sb="12" eb="13">
      <t>ツカ</t>
    </rPh>
    <rPh sb="22" eb="23">
      <t>ツカ</t>
    </rPh>
    <phoneticPr fontId="2"/>
  </si>
  <si>
    <t>おなか冷えると下痢する。紐タイプが最初は良い。</t>
    <rPh sb="3" eb="4">
      <t>ヒ</t>
    </rPh>
    <rPh sb="7" eb="9">
      <t>ゲリ</t>
    </rPh>
    <rPh sb="12" eb="13">
      <t>ヒモ</t>
    </rPh>
    <rPh sb="17" eb="19">
      <t>サイショ</t>
    </rPh>
    <rPh sb="20" eb="21">
      <t>ヨ</t>
    </rPh>
    <phoneticPr fontId="2"/>
  </si>
  <si>
    <t>ほこりが気になる場合は使う。</t>
    <rPh sb="4" eb="5">
      <t>キ</t>
    </rPh>
    <rPh sb="8" eb="10">
      <t>バアイ</t>
    </rPh>
    <rPh sb="11" eb="12">
      <t>ツカ</t>
    </rPh>
    <phoneticPr fontId="2"/>
  </si>
  <si>
    <t>SIDS予防のために硬い敷布団を選ぶこと。</t>
    <rPh sb="4" eb="6">
      <t>ヨボウ</t>
    </rPh>
    <rPh sb="10" eb="11">
      <t>カタ</t>
    </rPh>
    <rPh sb="12" eb="15">
      <t>シキブトン</t>
    </rPh>
    <rPh sb="16" eb="17">
      <t>エラ</t>
    </rPh>
    <phoneticPr fontId="2"/>
  </si>
  <si>
    <t>無いと無く。おしっこ、うんちから守る。</t>
    <rPh sb="0" eb="1">
      <t>ナ</t>
    </rPh>
    <rPh sb="3" eb="4">
      <t>ナ</t>
    </rPh>
    <rPh sb="16" eb="17">
      <t>マモ</t>
    </rPh>
    <phoneticPr fontId="2"/>
  </si>
  <si>
    <t>汗取りで使用。</t>
    <rPh sb="0" eb="2">
      <t>アセト</t>
    </rPh>
    <rPh sb="4" eb="6">
      <t>シヨウ</t>
    </rPh>
    <phoneticPr fontId="2"/>
  </si>
  <si>
    <t>あってもなくても良い。むしろなくて良い。</t>
    <rPh sb="8" eb="9">
      <t>ヨ</t>
    </rPh>
    <rPh sb="17" eb="18">
      <t>ヨ</t>
    </rPh>
    <phoneticPr fontId="2"/>
  </si>
  <si>
    <t>必要。</t>
    <rPh sb="0" eb="2">
      <t>ヒツヨウ</t>
    </rPh>
    <phoneticPr fontId="2"/>
  </si>
  <si>
    <t>必要。軽いタイプを選ぶ。</t>
    <rPh sb="0" eb="2">
      <t>ヒツヨウ</t>
    </rPh>
    <rPh sb="3" eb="4">
      <t>カル</t>
    </rPh>
    <rPh sb="9" eb="10">
      <t>エラ</t>
    </rPh>
    <phoneticPr fontId="2"/>
  </si>
  <si>
    <t>昼の居場所。離乳食が始まるとイスになる。</t>
    <rPh sb="0" eb="1">
      <t>ヒル</t>
    </rPh>
    <rPh sb="2" eb="5">
      <t>イバショ</t>
    </rPh>
    <rPh sb="6" eb="9">
      <t>リニュウショク</t>
    </rPh>
    <rPh sb="10" eb="11">
      <t>ハジ</t>
    </rPh>
    <phoneticPr fontId="2"/>
  </si>
  <si>
    <t>スイングベッドとどちらかで良い。コンパクトさが魅力。</t>
    <rPh sb="13" eb="14">
      <t>ヨ</t>
    </rPh>
    <rPh sb="23" eb="25">
      <t>ミリョク</t>
    </rPh>
    <phoneticPr fontId="2"/>
  </si>
  <si>
    <t>おむつ、おしりふきなどを一か所にまとめる。</t>
    <rPh sb="12" eb="13">
      <t>イッ</t>
    </rPh>
    <rPh sb="14" eb="15">
      <t>ショ</t>
    </rPh>
    <phoneticPr fontId="2"/>
  </si>
  <si>
    <t>赤ちゃんを抱っこしながら片手でミルクを作れるようにすると楽。</t>
    <rPh sb="0" eb="1">
      <t>アカ</t>
    </rPh>
    <rPh sb="5" eb="6">
      <t>ダ</t>
    </rPh>
    <rPh sb="12" eb="14">
      <t>カタテ</t>
    </rPh>
    <rPh sb="19" eb="20">
      <t>ツク</t>
    </rPh>
    <rPh sb="28" eb="29">
      <t>ラク</t>
    </rPh>
    <phoneticPr fontId="2"/>
  </si>
  <si>
    <t>洗い替えが無いと夜中に辛い思いをする</t>
    <rPh sb="0" eb="1">
      <t>アラ</t>
    </rPh>
    <rPh sb="2" eb="3">
      <t>ガ</t>
    </rPh>
    <rPh sb="5" eb="6">
      <t>ナ</t>
    </rPh>
    <rPh sb="8" eb="10">
      <t>ヨナカ</t>
    </rPh>
    <rPh sb="11" eb="12">
      <t>ツラ</t>
    </rPh>
    <rPh sb="13" eb="14">
      <t>オモ</t>
    </rPh>
    <phoneticPr fontId="2"/>
  </si>
  <si>
    <t>電子レンジ対応を選ぶとよい。</t>
    <rPh sb="0" eb="2">
      <t>デンシ</t>
    </rPh>
    <rPh sb="5" eb="7">
      <t>タイオウ</t>
    </rPh>
    <rPh sb="8" eb="9">
      <t>エラ</t>
    </rPh>
    <phoneticPr fontId="2"/>
  </si>
  <si>
    <t>あったら何でもよい。</t>
    <rPh sb="4" eb="5">
      <t>ナン</t>
    </rPh>
    <phoneticPr fontId="2"/>
  </si>
  <si>
    <t>赤ちゃん用を持っておく。離乳食器でも使う。</t>
    <rPh sb="0" eb="1">
      <t>アカ</t>
    </rPh>
    <rPh sb="4" eb="5">
      <t>ヨウ</t>
    </rPh>
    <rPh sb="6" eb="7">
      <t>モ</t>
    </rPh>
    <rPh sb="12" eb="16">
      <t>リニュウショッキ</t>
    </rPh>
    <rPh sb="18" eb="19">
      <t>ツカ</t>
    </rPh>
    <phoneticPr fontId="2"/>
  </si>
  <si>
    <t>電子レンジタイプがコスト安、時短。ミルトンはダメ。</t>
    <rPh sb="0" eb="2">
      <t>デンシ</t>
    </rPh>
    <rPh sb="12" eb="13">
      <t>ヤス</t>
    </rPh>
    <rPh sb="14" eb="16">
      <t>ジタン</t>
    </rPh>
    <phoneticPr fontId="2"/>
  </si>
  <si>
    <t>冷凍保存し、解凍して使用。</t>
    <rPh sb="0" eb="4">
      <t>レイトウホゾン</t>
    </rPh>
    <rPh sb="6" eb="8">
      <t>カイトウ</t>
    </rPh>
    <rPh sb="10" eb="12">
      <t>シヨウ</t>
    </rPh>
    <phoneticPr fontId="2"/>
  </si>
  <si>
    <t>参考URL</t>
    <rPh sb="0" eb="2">
      <t>サンコウ</t>
    </rPh>
    <phoneticPr fontId="2"/>
  </si>
  <si>
    <t>Sサイズを買う。病院で使用したサイズを出産後追加。</t>
    <rPh sb="5" eb="6">
      <t>カ</t>
    </rPh>
    <rPh sb="8" eb="10">
      <t>ビョウイン</t>
    </rPh>
    <rPh sb="11" eb="13">
      <t>シヨウ</t>
    </rPh>
    <rPh sb="19" eb="22">
      <t>シュッサンゴ</t>
    </rPh>
    <rPh sb="22" eb="24">
      <t>ツイカ</t>
    </rPh>
    <phoneticPr fontId="2"/>
  </si>
  <si>
    <t>災害用、肌が荒れている時に使用。</t>
    <rPh sb="0" eb="2">
      <t>サイガイ</t>
    </rPh>
    <rPh sb="2" eb="3">
      <t>ヨウ</t>
    </rPh>
    <rPh sb="4" eb="5">
      <t>ハダ</t>
    </rPh>
    <rPh sb="6" eb="7">
      <t>ア</t>
    </rPh>
    <rPh sb="11" eb="12">
      <t>トキ</t>
    </rPh>
    <rPh sb="13" eb="15">
      <t>シヨウ</t>
    </rPh>
    <phoneticPr fontId="2"/>
  </si>
  <si>
    <t>おむつ替え以外にも離乳食時などでも使用。</t>
    <rPh sb="3" eb="4">
      <t>ガ</t>
    </rPh>
    <rPh sb="5" eb="7">
      <t>イガイ</t>
    </rPh>
    <rPh sb="9" eb="12">
      <t>リニュウショク</t>
    </rPh>
    <rPh sb="12" eb="13">
      <t>ジ</t>
    </rPh>
    <rPh sb="17" eb="19">
      <t>シヨウ</t>
    </rPh>
    <phoneticPr fontId="2"/>
  </si>
  <si>
    <t>おしりふきパックにつけるふた。</t>
    <phoneticPr fontId="2"/>
  </si>
  <si>
    <t>セレブ用。</t>
    <rPh sb="3" eb="4">
      <t>ヨウ</t>
    </rPh>
    <phoneticPr fontId="2"/>
  </si>
  <si>
    <t>お尻が荒れている時に使用。意外と使う。</t>
    <rPh sb="1" eb="2">
      <t>シリ</t>
    </rPh>
    <rPh sb="3" eb="4">
      <t>ア</t>
    </rPh>
    <rPh sb="8" eb="9">
      <t>トキ</t>
    </rPh>
    <rPh sb="10" eb="12">
      <t>シヨウ</t>
    </rPh>
    <rPh sb="13" eb="15">
      <t>イガイ</t>
    </rPh>
    <rPh sb="16" eb="17">
      <t>ツカ</t>
    </rPh>
    <phoneticPr fontId="2"/>
  </si>
  <si>
    <t>おむつ替えの際に敷く。衛生面で必要。</t>
    <rPh sb="3" eb="4">
      <t>ガ</t>
    </rPh>
    <rPh sb="6" eb="7">
      <t>サイ</t>
    </rPh>
    <rPh sb="8" eb="9">
      <t>シ</t>
    </rPh>
    <rPh sb="11" eb="13">
      <t>エイセイ</t>
    </rPh>
    <rPh sb="13" eb="14">
      <t>メン</t>
    </rPh>
    <rPh sb="15" eb="17">
      <t>ヒツヨウ</t>
    </rPh>
    <phoneticPr fontId="2"/>
  </si>
  <si>
    <t>１か月検診までは洗濯も別。</t>
    <rPh sb="2" eb="5">
      <t>ゲツケンシン</t>
    </rPh>
    <rPh sb="8" eb="10">
      <t>センタク</t>
    </rPh>
    <rPh sb="11" eb="12">
      <t>ベツ</t>
    </rPh>
    <phoneticPr fontId="2"/>
  </si>
  <si>
    <t>無いと干せない。</t>
    <rPh sb="0" eb="1">
      <t>ナ</t>
    </rPh>
    <rPh sb="3" eb="4">
      <t>ホ</t>
    </rPh>
    <phoneticPr fontId="2"/>
  </si>
  <si>
    <t>エアータイプが干すのも捨てるのも楽。</t>
    <rPh sb="7" eb="8">
      <t>ホ</t>
    </rPh>
    <rPh sb="11" eb="12">
      <t>ス</t>
    </rPh>
    <rPh sb="16" eb="17">
      <t>ラク</t>
    </rPh>
    <phoneticPr fontId="2"/>
  </si>
  <si>
    <t>吸水性が高く、乾きやすいものを。</t>
    <rPh sb="0" eb="3">
      <t>キュウスイセイ</t>
    </rPh>
    <rPh sb="4" eb="5">
      <t>タカ</t>
    </rPh>
    <rPh sb="7" eb="8">
      <t>カワ</t>
    </rPh>
    <phoneticPr fontId="2"/>
  </si>
  <si>
    <t>沐浴時に使用。身体にまく。</t>
    <rPh sb="0" eb="3">
      <t>モクヨクジ</t>
    </rPh>
    <rPh sb="4" eb="6">
      <t>シヨウ</t>
    </rPh>
    <rPh sb="7" eb="9">
      <t>カラダ</t>
    </rPh>
    <phoneticPr fontId="2"/>
  </si>
  <si>
    <t>目元用は別に管理。</t>
    <rPh sb="0" eb="2">
      <t>メモト</t>
    </rPh>
    <rPh sb="2" eb="3">
      <t>ヨウ</t>
    </rPh>
    <rPh sb="4" eb="5">
      <t>ベツ</t>
    </rPh>
    <rPh sb="6" eb="8">
      <t>カンリ</t>
    </rPh>
    <phoneticPr fontId="2"/>
  </si>
  <si>
    <t>すぐに使わなくなるが、最初は不安。</t>
    <rPh sb="3" eb="4">
      <t>ツカ</t>
    </rPh>
    <rPh sb="11" eb="13">
      <t>サイショ</t>
    </rPh>
    <rPh sb="14" eb="16">
      <t>フアン</t>
    </rPh>
    <phoneticPr fontId="2"/>
  </si>
  <si>
    <t>頭皮も身体も同じもの。</t>
    <rPh sb="0" eb="2">
      <t>トウヒ</t>
    </rPh>
    <rPh sb="3" eb="5">
      <t>カラダ</t>
    </rPh>
    <rPh sb="6" eb="7">
      <t>オナ</t>
    </rPh>
    <phoneticPr fontId="2"/>
  </si>
  <si>
    <t>保湿に必要。病院とも相談しながら。</t>
    <rPh sb="0" eb="2">
      <t>ホシツ</t>
    </rPh>
    <rPh sb="3" eb="5">
      <t>ヒツヨウ</t>
    </rPh>
    <rPh sb="6" eb="8">
      <t>ビョウイン</t>
    </rPh>
    <rPh sb="10" eb="12">
      <t>ソウダン</t>
    </rPh>
    <phoneticPr fontId="2"/>
  </si>
  <si>
    <t>大人用より細い。へそそうじ。</t>
    <rPh sb="0" eb="3">
      <t>オトナヨウ</t>
    </rPh>
    <rPh sb="5" eb="6">
      <t>ホソ</t>
    </rPh>
    <phoneticPr fontId="2"/>
  </si>
  <si>
    <t>普通の爪切りだと怖くて無理。</t>
    <rPh sb="0" eb="2">
      <t>フツウ</t>
    </rPh>
    <rPh sb="3" eb="5">
      <t>ツメキ</t>
    </rPh>
    <rPh sb="8" eb="9">
      <t>コワ</t>
    </rPh>
    <rPh sb="11" eb="13">
      <t>ムリ</t>
    </rPh>
    <phoneticPr fontId="2"/>
  </si>
  <si>
    <t>何でも良い。</t>
    <rPh sb="0" eb="1">
      <t>ナン</t>
    </rPh>
    <rPh sb="3" eb="4">
      <t>ヨ</t>
    </rPh>
    <phoneticPr fontId="2"/>
  </si>
  <si>
    <t>すぐ鼻詰まる。よく使う。</t>
    <rPh sb="2" eb="3">
      <t>ハナ</t>
    </rPh>
    <rPh sb="3" eb="4">
      <t>ツ</t>
    </rPh>
    <rPh sb="9" eb="10">
      <t>ツカ</t>
    </rPh>
    <phoneticPr fontId="2"/>
  </si>
  <si>
    <t>あった方が良い。親の満足度が上がる。</t>
    <rPh sb="3" eb="4">
      <t>ホウ</t>
    </rPh>
    <rPh sb="5" eb="6">
      <t>ヨ</t>
    </rPh>
    <rPh sb="8" eb="9">
      <t>オヤ</t>
    </rPh>
    <rPh sb="10" eb="13">
      <t>マンゾクド</t>
    </rPh>
    <rPh sb="14" eb="15">
      <t>ア</t>
    </rPh>
    <phoneticPr fontId="2"/>
  </si>
  <si>
    <t>写真を撮って記録に残す用。</t>
    <rPh sb="0" eb="2">
      <t>シャシン</t>
    </rPh>
    <rPh sb="3" eb="4">
      <t>ト</t>
    </rPh>
    <rPh sb="6" eb="8">
      <t>キロク</t>
    </rPh>
    <rPh sb="9" eb="10">
      <t>ノコ</t>
    </rPh>
    <rPh sb="11" eb="12">
      <t>ヨウ</t>
    </rPh>
    <phoneticPr fontId="2"/>
  </si>
  <si>
    <t>そこそこ大きなバッグがあれば代用可能。</t>
    <rPh sb="4" eb="5">
      <t>オオ</t>
    </rPh>
    <rPh sb="14" eb="18">
      <t>ダイヨウカノウ</t>
    </rPh>
    <phoneticPr fontId="2"/>
  </si>
  <si>
    <t>【入院グッズ】たけしくんが買いに行けないので先に用意しておく</t>
    <rPh sb="1" eb="3">
      <t>ニュウイン</t>
    </rPh>
    <rPh sb="13" eb="14">
      <t>カ</t>
    </rPh>
    <rPh sb="16" eb="17">
      <t>イ</t>
    </rPh>
    <rPh sb="22" eb="23">
      <t>サキ</t>
    </rPh>
    <rPh sb="24" eb="26">
      <t>ヨウイ</t>
    </rPh>
    <phoneticPr fontId="2"/>
  </si>
  <si>
    <t>【入院グッズ】出産時必要。寝ながら水分補給できるように。</t>
    <rPh sb="7" eb="10">
      <t>シュッサンジ</t>
    </rPh>
    <rPh sb="10" eb="12">
      <t>ヒツヨウ</t>
    </rPh>
    <rPh sb="13" eb="14">
      <t>ネ</t>
    </rPh>
    <rPh sb="17" eb="21">
      <t>スイブンホキュウ</t>
    </rPh>
    <phoneticPr fontId="2"/>
  </si>
  <si>
    <t>【入院グッズ】授乳機能がついていないと産後使えない。</t>
    <rPh sb="7" eb="11">
      <t>ジュニュウキノウ</t>
    </rPh>
    <rPh sb="19" eb="22">
      <t>サンゴツカ</t>
    </rPh>
    <phoneticPr fontId="2"/>
  </si>
  <si>
    <t>【入院グッズ】らくちんなもの。</t>
    <phoneticPr fontId="2"/>
  </si>
  <si>
    <t>【入院グッズ】寝るときに無いとつらい</t>
    <rPh sb="7" eb="8">
      <t>ネ</t>
    </rPh>
    <rPh sb="12" eb="13">
      <t>ナ</t>
    </rPh>
    <phoneticPr fontId="2"/>
  </si>
  <si>
    <t>【入院グッズ】直接肌に触れるため、もっとも大事。夏素材が良い。</t>
    <rPh sb="7" eb="10">
      <t>チョクセツハダ</t>
    </rPh>
    <rPh sb="11" eb="12">
      <t>フ</t>
    </rPh>
    <rPh sb="21" eb="23">
      <t>ダイジ</t>
    </rPh>
    <rPh sb="24" eb="27">
      <t>ナツソザイ</t>
    </rPh>
    <rPh sb="28" eb="29">
      <t>ヨ</t>
    </rPh>
    <phoneticPr fontId="2"/>
  </si>
  <si>
    <t>【入院グッズ】単肌着とセットで使用。</t>
    <rPh sb="7" eb="10">
      <t>タンハダギ</t>
    </rPh>
    <rPh sb="15" eb="17">
      <t>シヨウ</t>
    </rPh>
    <phoneticPr fontId="2"/>
  </si>
  <si>
    <t>【入院グッズ】服を着ないと外に行けない。</t>
    <rPh sb="7" eb="8">
      <t>フク</t>
    </rPh>
    <rPh sb="9" eb="10">
      <t>キ</t>
    </rPh>
    <rPh sb="13" eb="14">
      <t>ソト</t>
    </rPh>
    <rPh sb="15" eb="16">
      <t>イ</t>
    </rPh>
    <phoneticPr fontId="2"/>
  </si>
  <si>
    <t>【入院グッズ】ガーゼハンカチで代用可能</t>
    <rPh sb="15" eb="19">
      <t>ダイヨウカノウ</t>
    </rPh>
    <phoneticPr fontId="2"/>
  </si>
  <si>
    <t>犬印本舗</t>
    <rPh sb="0" eb="2">
      <t>イヌジルシ</t>
    </rPh>
    <rPh sb="2" eb="4">
      <t>ホンポ</t>
    </rPh>
    <phoneticPr fontId="2"/>
  </si>
  <si>
    <t>セレモニー</t>
    <phoneticPr fontId="2"/>
  </si>
  <si>
    <t>コメント</t>
    <phoneticPr fontId="2"/>
  </si>
  <si>
    <t>誰が買うか
（自分/親1/親2）</t>
    <rPh sb="0" eb="1">
      <t>ダレ</t>
    </rPh>
    <rPh sb="2" eb="3">
      <t>カ</t>
    </rPh>
    <rPh sb="7" eb="9">
      <t>ジブン</t>
    </rPh>
    <rPh sb="10" eb="11">
      <t>オヤ</t>
    </rPh>
    <rPh sb="13" eb="14">
      <t>オヤ</t>
    </rPh>
    <phoneticPr fontId="2"/>
  </si>
  <si>
    <t>親１負担</t>
    <rPh sb="0" eb="1">
      <t>オヤ</t>
    </rPh>
    <rPh sb="2" eb="4">
      <t>フタン</t>
    </rPh>
    <phoneticPr fontId="2"/>
  </si>
  <si>
    <t>親２負担</t>
    <rPh sb="0" eb="1">
      <t>オヤ</t>
    </rPh>
    <rPh sb="2" eb="4">
      <t>フタン</t>
    </rPh>
    <phoneticPr fontId="2"/>
  </si>
  <si>
    <t>【入院グッズ】小学生になっても使う</t>
    <rPh sb="7" eb="10">
      <t>ショウガクセイ</t>
    </rPh>
    <rPh sb="15" eb="16">
      <t>ツカ</t>
    </rPh>
    <phoneticPr fontId="2"/>
  </si>
  <si>
    <t>ママ用に。乾燥しやすいのでしっかりこまめに。</t>
    <rPh sb="2" eb="3">
      <t>ヨウ</t>
    </rPh>
    <rPh sb="5" eb="7">
      <t>カンソウ</t>
    </rPh>
    <phoneticPr fontId="2"/>
  </si>
  <si>
    <t>大きくなるおなかを支える。伸びすぎると役に立たない。</t>
    <rPh sb="0" eb="1">
      <t>オオ</t>
    </rPh>
    <rPh sb="9" eb="10">
      <t>ササ</t>
    </rPh>
    <rPh sb="13" eb="14">
      <t>ノ</t>
    </rPh>
    <rPh sb="19" eb="20">
      <t>ヤク</t>
    </rPh>
    <rPh sb="21" eb="22">
      <t>タ</t>
    </rPh>
    <phoneticPr fontId="2"/>
  </si>
  <si>
    <t>接客してもらった方が良いアイテム。</t>
    <rPh sb="0" eb="2">
      <t>セッキャク</t>
    </rPh>
    <rPh sb="8" eb="9">
      <t>ホウ</t>
    </rPh>
    <rPh sb="10" eb="11">
      <t>ヨ</t>
    </rPh>
    <phoneticPr fontId="2"/>
  </si>
  <si>
    <t>おなかを冷やさないようにする。</t>
    <rPh sb="4" eb="5">
      <t>ヒ</t>
    </rPh>
    <phoneticPr fontId="2"/>
  </si>
  <si>
    <t>悪露の時期が終わったら使用する。産後購入でオッケー。</t>
    <rPh sb="0" eb="2">
      <t>オロ</t>
    </rPh>
    <rPh sb="3" eb="5">
      <t>ジキ</t>
    </rPh>
    <rPh sb="6" eb="7">
      <t>オ</t>
    </rPh>
    <rPh sb="11" eb="13">
      <t>シヨウ</t>
    </rPh>
    <rPh sb="16" eb="20">
      <t>サンゴコウニュウ</t>
    </rPh>
    <phoneticPr fontId="2"/>
  </si>
  <si>
    <t>【入院グッズ】大部屋だと使用する場合も。</t>
    <rPh sb="7" eb="10">
      <t>オオベヤ</t>
    </rPh>
    <rPh sb="12" eb="14">
      <t>シヨウ</t>
    </rPh>
    <rPh sb="16" eb="1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</si>
</sst>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9" fontId="0" fillId="0" borderId="0" xfId="0" applyNumberFormat="1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0" fontId="5" fillId="3" borderId="1" xfId="0" applyFont="1" applyFill="1" applyBorder="1">
      <alignment vertical="center"/>
    </xf>
    <xf numFmtId="0" fontId="4" fillId="2" borderId="0" xfId="2" applyFill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38" fontId="6" fillId="4" borderId="0" xfId="1" applyFont="1" applyFill="1">
      <alignment vertical="center"/>
    </xf>
    <xf numFmtId="38" fontId="7" fillId="4" borderId="0" xfId="1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176" fontId="6" fillId="4" borderId="0" xfId="0" applyNumberFormat="1" applyFont="1" applyFill="1">
      <alignment vertical="center"/>
    </xf>
    <xf numFmtId="176" fontId="0" fillId="0" borderId="0" xfId="0" applyNumberFormat="1">
      <alignment vertical="center"/>
    </xf>
    <xf numFmtId="0" fontId="9" fillId="2" borderId="0" xfId="0" applyFont="1" applyFill="1">
      <alignment vertical="center"/>
    </xf>
    <xf numFmtId="0" fontId="10" fillId="4" borderId="0" xfId="0" applyFont="1" applyFill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8" fontId="5" fillId="3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6" fillId="4" borderId="9" xfId="0" applyFont="1" applyFill="1" applyBorder="1">
      <alignment vertical="center"/>
    </xf>
    <xf numFmtId="0" fontId="9" fillId="2" borderId="0" xfId="2" applyFont="1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.jp/dp/B08GCXR49B/" TargetMode="External"/><Relationship Id="rId3" Type="http://schemas.openxmlformats.org/officeDocument/2006/relationships/hyperlink" Target="https://www.amazon.co.jp/dp/B01KO97N3S/" TargetMode="External"/><Relationship Id="rId7" Type="http://schemas.openxmlformats.org/officeDocument/2006/relationships/hyperlink" Target="https://www.amazon.co.jp/dp/B00WYPFLCQ/" TargetMode="External"/><Relationship Id="rId2" Type="http://schemas.openxmlformats.org/officeDocument/2006/relationships/hyperlink" Target="https://www.amazon.co.jp/dp/B081B7VBVH/" TargetMode="External"/><Relationship Id="rId1" Type="http://schemas.openxmlformats.org/officeDocument/2006/relationships/hyperlink" Target="https://www.amazon.co.jp/dp/B00CIFWJAY/" TargetMode="External"/><Relationship Id="rId6" Type="http://schemas.openxmlformats.org/officeDocument/2006/relationships/hyperlink" Target="https://www.amazon.co.jp/dp/B00C2MA63K/" TargetMode="External"/><Relationship Id="rId5" Type="http://schemas.openxmlformats.org/officeDocument/2006/relationships/hyperlink" Target="https://www.amazon.co.jp/dp/B01FTVI4OI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jp/dp/B00JMZIJAW/" TargetMode="External"/><Relationship Id="rId9" Type="http://schemas.openxmlformats.org/officeDocument/2006/relationships/hyperlink" Target="https://www.amazon.co.jp/dp/B084S4RWC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636B-7CBE-433E-A9BE-519E191B3010}">
  <dimension ref="A1:R88"/>
  <sheetViews>
    <sheetView tabSelected="1" zoomScale="66" zoomScaleNormal="66" workbookViewId="0">
      <pane ySplit="1" topLeftCell="A71" activePane="bottomLeft" state="frozen"/>
      <selection pane="bottomLeft" activeCell="I45" sqref="I45"/>
    </sheetView>
  </sheetViews>
  <sheetFormatPr defaultRowHeight="18.75" x14ac:dyDescent="0.4"/>
  <cols>
    <col min="1" max="1" width="10.875" customWidth="1"/>
    <col min="2" max="2" width="15.875" customWidth="1"/>
    <col min="3" max="3" width="27.875" customWidth="1"/>
    <col min="4" max="4" width="9.875" style="1" customWidth="1"/>
    <col min="5" max="5" width="12" style="1" customWidth="1"/>
    <col min="6" max="6" width="9.375" style="2" customWidth="1"/>
    <col min="7" max="7" width="5.375" customWidth="1"/>
    <col min="8" max="8" width="10.375" style="2" customWidth="1"/>
    <col min="9" max="9" width="13.25" customWidth="1"/>
    <col min="10" max="10" width="13.25" style="30" customWidth="1"/>
    <col min="11" max="11" width="17.75" style="1" customWidth="1"/>
    <col min="12" max="12" width="47.125" customWidth="1"/>
    <col min="13" max="13" width="42.875" customWidth="1"/>
    <col min="14" max="14" width="9" style="1"/>
    <col min="16" max="16" width="11.375" customWidth="1"/>
    <col min="17" max="17" width="10" bestFit="1" customWidth="1"/>
  </cols>
  <sheetData>
    <row r="1" spans="1:18" ht="36" x14ac:dyDescent="0.4">
      <c r="A1" s="33" t="s">
        <v>0</v>
      </c>
      <c r="B1" s="34" t="s">
        <v>1</v>
      </c>
      <c r="C1" s="34" t="s">
        <v>2</v>
      </c>
      <c r="D1" s="35" t="s">
        <v>3</v>
      </c>
      <c r="E1" s="35" t="s">
        <v>4</v>
      </c>
      <c r="F1" s="36" t="s">
        <v>152</v>
      </c>
      <c r="G1" s="34" t="s">
        <v>5</v>
      </c>
      <c r="H1" s="36" t="s">
        <v>153</v>
      </c>
      <c r="I1" s="34" t="s">
        <v>6</v>
      </c>
      <c r="J1" s="35" t="s">
        <v>154</v>
      </c>
      <c r="K1" s="35" t="s">
        <v>224</v>
      </c>
      <c r="L1" s="34" t="s">
        <v>223</v>
      </c>
      <c r="M1" s="34" t="s">
        <v>188</v>
      </c>
      <c r="N1" s="37" t="s">
        <v>7</v>
      </c>
    </row>
    <row r="2" spans="1:18" x14ac:dyDescent="0.4">
      <c r="A2" s="4" t="s">
        <v>8</v>
      </c>
      <c r="B2" s="4"/>
      <c r="C2" s="38" t="s">
        <v>9</v>
      </c>
      <c r="D2" s="16" t="s">
        <v>25</v>
      </c>
      <c r="E2" s="3">
        <v>1</v>
      </c>
      <c r="F2" s="5">
        <v>2000</v>
      </c>
      <c r="G2" s="4">
        <v>1</v>
      </c>
      <c r="H2" s="5">
        <f>F2*G2</f>
        <v>2000</v>
      </c>
      <c r="I2" s="4" t="s">
        <v>10</v>
      </c>
      <c r="J2" s="28"/>
      <c r="K2" s="16" t="s">
        <v>11</v>
      </c>
      <c r="L2" s="4" t="s">
        <v>12</v>
      </c>
      <c r="M2" s="4"/>
      <c r="N2" s="3"/>
      <c r="O2" s="2"/>
      <c r="P2" s="9" t="s">
        <v>13</v>
      </c>
      <c r="Q2" s="8">
        <f>H15+H19+H26+H39+H51+H59+H72+H84+H87</f>
        <v>581365</v>
      </c>
    </row>
    <row r="3" spans="1:18" x14ac:dyDescent="0.4">
      <c r="A3" s="4"/>
      <c r="B3" s="4"/>
      <c r="C3" s="38" t="s">
        <v>14</v>
      </c>
      <c r="D3" s="16" t="s">
        <v>25</v>
      </c>
      <c r="E3" s="3">
        <v>3</v>
      </c>
      <c r="F3" s="5">
        <v>4000</v>
      </c>
      <c r="G3" s="4">
        <v>1</v>
      </c>
      <c r="H3" s="5">
        <f t="shared" ref="H3:H14" si="0">F3*G3</f>
        <v>4000</v>
      </c>
      <c r="I3" s="4" t="s">
        <v>15</v>
      </c>
      <c r="J3" s="28">
        <f>F3/365/5</f>
        <v>2.1917808219178081</v>
      </c>
      <c r="K3" s="16" t="s">
        <v>11</v>
      </c>
      <c r="L3" s="4" t="s">
        <v>227</v>
      </c>
      <c r="M3" s="4"/>
      <c r="N3" s="3" t="s">
        <v>16</v>
      </c>
      <c r="P3" s="7"/>
      <c r="Q3" s="7"/>
    </row>
    <row r="4" spans="1:18" x14ac:dyDescent="0.4">
      <c r="A4" s="4"/>
      <c r="B4" s="4"/>
      <c r="C4" s="38" t="s">
        <v>17</v>
      </c>
      <c r="D4" s="16" t="s">
        <v>25</v>
      </c>
      <c r="E4" s="3">
        <v>3</v>
      </c>
      <c r="F4" s="5">
        <v>3000</v>
      </c>
      <c r="G4" s="4">
        <v>1</v>
      </c>
      <c r="H4" s="5">
        <f t="shared" si="0"/>
        <v>3000</v>
      </c>
      <c r="I4" s="4" t="s">
        <v>18</v>
      </c>
      <c r="J4" s="28">
        <f>H4/60</f>
        <v>50</v>
      </c>
      <c r="K4" s="16" t="s">
        <v>11</v>
      </c>
      <c r="L4" s="4" t="s">
        <v>228</v>
      </c>
      <c r="M4" s="4"/>
      <c r="N4" s="3"/>
      <c r="P4" s="9" t="s">
        <v>19</v>
      </c>
      <c r="Q4" s="8">
        <f>SUMIFS(H2:H87,K2:K87,"自分",D2:D87,"未")</f>
        <v>581365</v>
      </c>
      <c r="R4" s="6"/>
    </row>
    <row r="5" spans="1:18" x14ac:dyDescent="0.4">
      <c r="A5" s="4"/>
      <c r="B5" s="4"/>
      <c r="C5" s="38" t="s">
        <v>20</v>
      </c>
      <c r="D5" s="16" t="s">
        <v>25</v>
      </c>
      <c r="E5" s="3">
        <v>3</v>
      </c>
      <c r="F5" s="5">
        <v>5000</v>
      </c>
      <c r="G5" s="4">
        <v>1</v>
      </c>
      <c r="H5" s="5">
        <f t="shared" si="0"/>
        <v>5000</v>
      </c>
      <c r="I5" s="4" t="s">
        <v>21</v>
      </c>
      <c r="J5" s="28"/>
      <c r="K5" s="16" t="s">
        <v>11</v>
      </c>
      <c r="L5" s="4" t="s">
        <v>229</v>
      </c>
      <c r="M5" s="4"/>
      <c r="N5" s="3"/>
      <c r="P5" s="9" t="s">
        <v>225</v>
      </c>
      <c r="Q5" s="8">
        <f>SUMIFS(H2:H87,K2:K87,"親1",D2:D87,"未")</f>
        <v>0</v>
      </c>
      <c r="R5" s="6"/>
    </row>
    <row r="6" spans="1:18" x14ac:dyDescent="0.4">
      <c r="A6" s="4"/>
      <c r="B6" s="4"/>
      <c r="C6" s="38" t="s">
        <v>22</v>
      </c>
      <c r="D6" s="16" t="s">
        <v>25</v>
      </c>
      <c r="E6" s="3">
        <v>3</v>
      </c>
      <c r="F6" s="5">
        <v>10000</v>
      </c>
      <c r="G6" s="4">
        <v>3</v>
      </c>
      <c r="H6" s="5">
        <f t="shared" si="0"/>
        <v>30000</v>
      </c>
      <c r="I6" s="4" t="s">
        <v>21</v>
      </c>
      <c r="J6" s="28"/>
      <c r="K6" s="16" t="s">
        <v>11</v>
      </c>
      <c r="L6" s="4" t="s">
        <v>230</v>
      </c>
      <c r="M6" s="4"/>
      <c r="N6" s="3"/>
      <c r="P6" s="9" t="s">
        <v>226</v>
      </c>
      <c r="Q6" s="8">
        <f>SUMIFS(H2:H87,K2:K87,"親2",D2:D87,"未")</f>
        <v>0</v>
      </c>
      <c r="R6" s="6"/>
    </row>
    <row r="7" spans="1:18" x14ac:dyDescent="0.4">
      <c r="A7" s="4"/>
      <c r="B7" s="4"/>
      <c r="C7" s="38" t="s">
        <v>23</v>
      </c>
      <c r="D7" s="16" t="s">
        <v>25</v>
      </c>
      <c r="E7" s="3">
        <v>1</v>
      </c>
      <c r="F7" s="5">
        <v>2000</v>
      </c>
      <c r="G7" s="4">
        <v>1</v>
      </c>
      <c r="H7" s="5">
        <f t="shared" si="0"/>
        <v>2000</v>
      </c>
      <c r="I7" s="4" t="s">
        <v>10</v>
      </c>
      <c r="J7" s="28"/>
      <c r="K7" s="16" t="s">
        <v>11</v>
      </c>
      <c r="L7" s="4" t="s">
        <v>231</v>
      </c>
      <c r="M7" s="4"/>
      <c r="N7" s="3"/>
    </row>
    <row r="8" spans="1:18" x14ac:dyDescent="0.4">
      <c r="A8" s="4"/>
      <c r="B8" s="4"/>
      <c r="C8" s="38" t="s">
        <v>24</v>
      </c>
      <c r="D8" s="16" t="s">
        <v>25</v>
      </c>
      <c r="E8" s="3">
        <v>3</v>
      </c>
      <c r="F8" s="5">
        <v>3000</v>
      </c>
      <c r="G8" s="4">
        <v>1</v>
      </c>
      <c r="H8" s="5">
        <f t="shared" si="0"/>
        <v>3000</v>
      </c>
      <c r="I8" s="4" t="s">
        <v>10</v>
      </c>
      <c r="J8" s="28">
        <f>H8/90</f>
        <v>33.333333333333336</v>
      </c>
      <c r="K8" s="16" t="s">
        <v>11</v>
      </c>
      <c r="L8" s="4" t="s">
        <v>216</v>
      </c>
      <c r="M8" s="4"/>
      <c r="N8" s="3"/>
      <c r="P8" s="17" t="s">
        <v>26</v>
      </c>
    </row>
    <row r="9" spans="1:18" x14ac:dyDescent="0.4">
      <c r="A9" s="4"/>
      <c r="B9" s="4"/>
      <c r="C9" s="38" t="s">
        <v>155</v>
      </c>
      <c r="D9" s="16" t="s">
        <v>25</v>
      </c>
      <c r="E9" s="3">
        <v>2</v>
      </c>
      <c r="F9" s="5">
        <v>5000</v>
      </c>
      <c r="G9" s="4">
        <v>5</v>
      </c>
      <c r="H9" s="5">
        <f t="shared" si="0"/>
        <v>25000</v>
      </c>
      <c r="I9" s="4" t="s">
        <v>10</v>
      </c>
      <c r="J9" s="28">
        <f>H9/(365+90)</f>
        <v>54.945054945054942</v>
      </c>
      <c r="K9" s="16" t="s">
        <v>11</v>
      </c>
      <c r="L9" s="4" t="s">
        <v>214</v>
      </c>
      <c r="M9" s="4"/>
      <c r="N9" s="3"/>
      <c r="P9" s="17" t="s">
        <v>27</v>
      </c>
    </row>
    <row r="10" spans="1:18" x14ac:dyDescent="0.4">
      <c r="A10" s="4"/>
      <c r="B10" s="4"/>
      <c r="C10" s="38" t="s">
        <v>28</v>
      </c>
      <c r="D10" s="16" t="s">
        <v>25</v>
      </c>
      <c r="E10" s="3">
        <v>2</v>
      </c>
      <c r="F10" s="5">
        <v>4000</v>
      </c>
      <c r="G10" s="4">
        <v>5</v>
      </c>
      <c r="H10" s="5">
        <f t="shared" si="0"/>
        <v>20000</v>
      </c>
      <c r="I10" s="4" t="s">
        <v>10</v>
      </c>
      <c r="J10" s="28">
        <f>H10/(365+90)</f>
        <v>43.956043956043956</v>
      </c>
      <c r="K10" s="16" t="s">
        <v>11</v>
      </c>
      <c r="L10" s="4" t="s">
        <v>215</v>
      </c>
      <c r="M10" s="4"/>
      <c r="N10" s="3"/>
    </row>
    <row r="11" spans="1:18" x14ac:dyDescent="0.4">
      <c r="A11" s="4"/>
      <c r="B11" s="4"/>
      <c r="C11" s="38" t="s">
        <v>29</v>
      </c>
      <c r="D11" s="16" t="s">
        <v>25</v>
      </c>
      <c r="E11" s="3">
        <v>1</v>
      </c>
      <c r="F11" s="5">
        <v>20000</v>
      </c>
      <c r="G11" s="4">
        <v>1</v>
      </c>
      <c r="H11" s="5">
        <f t="shared" si="0"/>
        <v>20000</v>
      </c>
      <c r="I11" s="4" t="s">
        <v>15</v>
      </c>
      <c r="J11" s="28">
        <f>H11/(3*4*24*2)</f>
        <v>34.722222222222221</v>
      </c>
      <c r="K11" s="16" t="s">
        <v>11</v>
      </c>
      <c r="L11" s="4" t="s">
        <v>211</v>
      </c>
      <c r="M11" s="4"/>
      <c r="N11" s="3"/>
    </row>
    <row r="12" spans="1:18" x14ac:dyDescent="0.4">
      <c r="A12" s="4"/>
      <c r="B12" s="4"/>
      <c r="C12" s="38" t="s">
        <v>156</v>
      </c>
      <c r="D12" s="16" t="s">
        <v>25</v>
      </c>
      <c r="E12" s="3">
        <v>3</v>
      </c>
      <c r="F12" s="5">
        <v>4000</v>
      </c>
      <c r="G12" s="4">
        <v>3</v>
      </c>
      <c r="H12" s="5">
        <f t="shared" si="0"/>
        <v>12000</v>
      </c>
      <c r="I12" s="4" t="s">
        <v>10</v>
      </c>
      <c r="J12" s="28">
        <f>H12/(365+90)</f>
        <v>26.373626373626372</v>
      </c>
      <c r="K12" s="16" t="s">
        <v>11</v>
      </c>
      <c r="L12" s="4" t="s">
        <v>214</v>
      </c>
      <c r="M12" s="4"/>
      <c r="N12" s="3"/>
    </row>
    <row r="13" spans="1:18" x14ac:dyDescent="0.4">
      <c r="A13" s="4"/>
      <c r="B13" s="4"/>
      <c r="C13" s="38" t="s">
        <v>30</v>
      </c>
      <c r="D13" s="16" t="s">
        <v>25</v>
      </c>
      <c r="E13" s="3">
        <v>3</v>
      </c>
      <c r="F13" s="5">
        <v>100</v>
      </c>
      <c r="G13" s="4">
        <v>1</v>
      </c>
      <c r="H13" s="5">
        <f t="shared" si="0"/>
        <v>100</v>
      </c>
      <c r="I13" s="4" t="s">
        <v>31</v>
      </c>
      <c r="J13" s="28">
        <f>H13/1</f>
        <v>100</v>
      </c>
      <c r="K13" s="16" t="s">
        <v>11</v>
      </c>
      <c r="L13" s="4" t="s">
        <v>213</v>
      </c>
      <c r="M13" s="4"/>
      <c r="N13" s="3"/>
    </row>
    <row r="14" spans="1:18" x14ac:dyDescent="0.4">
      <c r="A14" s="4"/>
      <c r="B14" s="4"/>
      <c r="C14" s="38" t="s">
        <v>32</v>
      </c>
      <c r="D14" s="16" t="s">
        <v>25</v>
      </c>
      <c r="E14" s="3">
        <v>3</v>
      </c>
      <c r="F14" s="5">
        <v>3000</v>
      </c>
      <c r="G14" s="4">
        <v>3</v>
      </c>
      <c r="H14" s="5">
        <f t="shared" si="0"/>
        <v>9000</v>
      </c>
      <c r="I14" s="4" t="s">
        <v>221</v>
      </c>
      <c r="J14" s="28">
        <f>H14/(90)</f>
        <v>100</v>
      </c>
      <c r="K14" s="16" t="s">
        <v>11</v>
      </c>
      <c r="L14" s="4" t="s">
        <v>212</v>
      </c>
      <c r="M14" s="4"/>
      <c r="N14" s="3" t="s">
        <v>16</v>
      </c>
    </row>
    <row r="15" spans="1:18" s="15" customFormat="1" ht="24" x14ac:dyDescent="0.4">
      <c r="A15" s="11"/>
      <c r="B15" s="11"/>
      <c r="C15" s="39"/>
      <c r="D15" s="12"/>
      <c r="E15" s="12"/>
      <c r="F15" s="13"/>
      <c r="G15" s="11"/>
      <c r="H15" s="14">
        <f>SUMIF(D2:D14,"未",H2:H14)</f>
        <v>135100</v>
      </c>
      <c r="I15" s="11"/>
      <c r="J15" s="29"/>
      <c r="K15" s="12"/>
      <c r="L15" s="11"/>
      <c r="M15" s="11"/>
      <c r="N15" s="12"/>
    </row>
    <row r="16" spans="1:18" x14ac:dyDescent="0.4">
      <c r="A16" s="4" t="s">
        <v>33</v>
      </c>
      <c r="B16" s="4"/>
      <c r="C16" s="38" t="s">
        <v>34</v>
      </c>
      <c r="D16" s="16" t="s">
        <v>25</v>
      </c>
      <c r="E16" s="3">
        <v>3</v>
      </c>
      <c r="F16" s="5">
        <v>5000</v>
      </c>
      <c r="G16" s="4">
        <v>1</v>
      </c>
      <c r="H16" s="5">
        <f t="shared" ref="H16:H18" si="1">F16*G16</f>
        <v>5000</v>
      </c>
      <c r="I16" s="4" t="s">
        <v>221</v>
      </c>
      <c r="J16" s="28">
        <f>H16/90</f>
        <v>55.555555555555557</v>
      </c>
      <c r="K16" s="16" t="s">
        <v>11</v>
      </c>
      <c r="L16" s="4" t="s">
        <v>232</v>
      </c>
      <c r="M16" s="4"/>
      <c r="N16" s="3" t="s">
        <v>16</v>
      </c>
    </row>
    <row r="17" spans="1:14" x14ac:dyDescent="0.4">
      <c r="A17" s="4"/>
      <c r="B17" s="4"/>
      <c r="C17" s="38" t="s">
        <v>35</v>
      </c>
      <c r="D17" s="16" t="s">
        <v>25</v>
      </c>
      <c r="E17" s="3">
        <v>3</v>
      </c>
      <c r="F17" s="5">
        <v>10000</v>
      </c>
      <c r="G17" s="4">
        <v>3</v>
      </c>
      <c r="H17" s="5">
        <f t="shared" si="1"/>
        <v>30000</v>
      </c>
      <c r="I17" s="4" t="s">
        <v>21</v>
      </c>
      <c r="J17" s="28">
        <f>H17/90</f>
        <v>333.33333333333331</v>
      </c>
      <c r="K17" s="16" t="s">
        <v>11</v>
      </c>
      <c r="L17" s="4" t="s">
        <v>232</v>
      </c>
      <c r="M17" s="4"/>
      <c r="N17" s="3" t="s">
        <v>16</v>
      </c>
    </row>
    <row r="18" spans="1:14" x14ac:dyDescent="0.4">
      <c r="A18" s="4"/>
      <c r="B18" s="4"/>
      <c r="C18" s="38" t="s">
        <v>36</v>
      </c>
      <c r="D18" s="16" t="s">
        <v>25</v>
      </c>
      <c r="E18" s="3">
        <v>3</v>
      </c>
      <c r="F18" s="5">
        <v>3000</v>
      </c>
      <c r="G18" s="4">
        <v>1</v>
      </c>
      <c r="H18" s="5">
        <f t="shared" si="1"/>
        <v>3000</v>
      </c>
      <c r="I18" s="4" t="s">
        <v>10</v>
      </c>
      <c r="J18" s="28">
        <f>H18/(3*4*12)</f>
        <v>20.833333333333332</v>
      </c>
      <c r="K18" s="16" t="s">
        <v>11</v>
      </c>
      <c r="L18" s="4" t="s">
        <v>233</v>
      </c>
      <c r="M18" s="4"/>
      <c r="N18" s="3"/>
    </row>
    <row r="19" spans="1:14" s="15" customFormat="1" ht="24" x14ac:dyDescent="0.4">
      <c r="A19" s="11"/>
      <c r="B19" s="11"/>
      <c r="C19" s="39"/>
      <c r="D19" s="12"/>
      <c r="E19" s="12"/>
      <c r="F19" s="13"/>
      <c r="G19" s="11"/>
      <c r="H19" s="14">
        <f>SUMIF(D16:D18,"未",H16:H18)</f>
        <v>38000</v>
      </c>
      <c r="I19" s="11"/>
      <c r="J19" s="29"/>
      <c r="K19" s="12"/>
      <c r="L19" s="11"/>
      <c r="M19" s="11"/>
      <c r="N19" s="12"/>
    </row>
    <row r="20" spans="1:14" x14ac:dyDescent="0.4">
      <c r="A20" s="4" t="s">
        <v>37</v>
      </c>
      <c r="B20" s="4" t="s">
        <v>38</v>
      </c>
      <c r="C20" s="38" t="s">
        <v>38</v>
      </c>
      <c r="D20" s="16" t="s">
        <v>25</v>
      </c>
      <c r="E20" s="3">
        <v>3</v>
      </c>
      <c r="F20" s="5">
        <v>60000</v>
      </c>
      <c r="G20" s="4">
        <v>1</v>
      </c>
      <c r="H20" s="5">
        <f t="shared" ref="H20:H25" si="2">F20*G20</f>
        <v>60000</v>
      </c>
      <c r="I20" s="4" t="s">
        <v>10</v>
      </c>
      <c r="J20" s="28">
        <f>H20/4/48</f>
        <v>312.5</v>
      </c>
      <c r="K20" s="16" t="s">
        <v>11</v>
      </c>
      <c r="L20" s="4" t="s">
        <v>157</v>
      </c>
      <c r="M20" s="4"/>
      <c r="N20" s="3" t="s">
        <v>16</v>
      </c>
    </row>
    <row r="21" spans="1:14" x14ac:dyDescent="0.4">
      <c r="A21" s="4"/>
      <c r="B21" s="4" t="s">
        <v>39</v>
      </c>
      <c r="C21" s="38" t="s">
        <v>40</v>
      </c>
      <c r="D21" s="16" t="s">
        <v>25</v>
      </c>
      <c r="E21" s="3">
        <v>3</v>
      </c>
      <c r="F21" s="5">
        <v>60000</v>
      </c>
      <c r="G21" s="4">
        <v>1</v>
      </c>
      <c r="H21" s="5">
        <f t="shared" si="2"/>
        <v>60000</v>
      </c>
      <c r="I21" s="4" t="s">
        <v>10</v>
      </c>
      <c r="J21" s="28">
        <f>H21/2/4/24</f>
        <v>312.5</v>
      </c>
      <c r="K21" s="16" t="s">
        <v>11</v>
      </c>
      <c r="L21" s="4" t="s">
        <v>158</v>
      </c>
      <c r="M21" s="4"/>
      <c r="N21" s="3" t="s">
        <v>16</v>
      </c>
    </row>
    <row r="22" spans="1:14" x14ac:dyDescent="0.4">
      <c r="A22" s="4"/>
      <c r="B22" s="4"/>
      <c r="C22" s="38" t="s">
        <v>41</v>
      </c>
      <c r="D22" s="16" t="s">
        <v>25</v>
      </c>
      <c r="E22" s="3">
        <v>3</v>
      </c>
      <c r="F22" s="5">
        <v>5000</v>
      </c>
      <c r="G22" s="4">
        <v>1</v>
      </c>
      <c r="H22" s="5">
        <f t="shared" si="2"/>
        <v>5000</v>
      </c>
      <c r="I22" s="4" t="s">
        <v>18</v>
      </c>
      <c r="J22" s="28">
        <f t="shared" ref="J22:J24" si="3">H22/2/4/24</f>
        <v>26.041666666666668</v>
      </c>
      <c r="K22" s="16" t="s">
        <v>11</v>
      </c>
      <c r="L22" s="4" t="s">
        <v>159</v>
      </c>
      <c r="M22" s="4"/>
      <c r="N22" s="3"/>
    </row>
    <row r="23" spans="1:14" x14ac:dyDescent="0.4">
      <c r="A23" s="4"/>
      <c r="B23" s="4"/>
      <c r="C23" s="38" t="s">
        <v>42</v>
      </c>
      <c r="D23" s="16" t="s">
        <v>25</v>
      </c>
      <c r="E23" s="3">
        <v>3</v>
      </c>
      <c r="F23" s="5">
        <v>3000</v>
      </c>
      <c r="G23" s="4">
        <v>1</v>
      </c>
      <c r="H23" s="5">
        <f t="shared" si="2"/>
        <v>3000</v>
      </c>
      <c r="I23" s="4" t="s">
        <v>18</v>
      </c>
      <c r="J23" s="28">
        <f t="shared" si="3"/>
        <v>15.625</v>
      </c>
      <c r="K23" s="16" t="s">
        <v>11</v>
      </c>
      <c r="L23" s="4" t="s">
        <v>160</v>
      </c>
      <c r="M23" s="4"/>
      <c r="N23" s="3"/>
    </row>
    <row r="24" spans="1:14" x14ac:dyDescent="0.4">
      <c r="A24" s="4"/>
      <c r="B24" s="4"/>
      <c r="C24" s="38" t="s">
        <v>43</v>
      </c>
      <c r="D24" s="16" t="s">
        <v>25</v>
      </c>
      <c r="E24" s="3">
        <v>3</v>
      </c>
      <c r="F24" s="5">
        <v>1000</v>
      </c>
      <c r="G24" s="4">
        <v>1</v>
      </c>
      <c r="H24" s="5">
        <f t="shared" si="2"/>
        <v>1000</v>
      </c>
      <c r="I24" s="4" t="s">
        <v>18</v>
      </c>
      <c r="J24" s="28">
        <f t="shared" si="3"/>
        <v>5.208333333333333</v>
      </c>
      <c r="K24" s="16" t="s">
        <v>11</v>
      </c>
      <c r="L24" s="4" t="s">
        <v>161</v>
      </c>
      <c r="M24" s="4"/>
      <c r="N24" s="3"/>
    </row>
    <row r="25" spans="1:14" x14ac:dyDescent="0.4">
      <c r="A25" s="4"/>
      <c r="B25" s="4" t="s">
        <v>44</v>
      </c>
      <c r="C25" s="38" t="s">
        <v>40</v>
      </c>
      <c r="D25" s="16" t="s">
        <v>25</v>
      </c>
      <c r="E25" s="3">
        <v>3</v>
      </c>
      <c r="F25" s="5">
        <v>20000</v>
      </c>
      <c r="G25" s="4">
        <v>1</v>
      </c>
      <c r="H25" s="5">
        <f t="shared" si="2"/>
        <v>20000</v>
      </c>
      <c r="I25" s="4" t="s">
        <v>10</v>
      </c>
      <c r="J25" s="28">
        <f>H25/4/4/11</f>
        <v>113.63636363636364</v>
      </c>
      <c r="K25" s="16" t="s">
        <v>11</v>
      </c>
      <c r="L25" s="4" t="s">
        <v>162</v>
      </c>
      <c r="M25" s="4"/>
      <c r="N25" s="3" t="s">
        <v>16</v>
      </c>
    </row>
    <row r="26" spans="1:14" s="15" customFormat="1" ht="24" x14ac:dyDescent="0.4">
      <c r="A26" s="11"/>
      <c r="B26" s="11"/>
      <c r="C26" s="39"/>
      <c r="D26" s="12"/>
      <c r="E26" s="12"/>
      <c r="F26" s="13"/>
      <c r="G26" s="11"/>
      <c r="H26" s="14">
        <f>SUMIF(D20:D25,"未",H20:H25)</f>
        <v>149000</v>
      </c>
      <c r="I26" s="11"/>
      <c r="J26" s="29"/>
      <c r="K26" s="12"/>
      <c r="L26" s="11"/>
      <c r="M26" s="11"/>
      <c r="N26" s="12"/>
    </row>
    <row r="27" spans="1:14" x14ac:dyDescent="0.4">
      <c r="A27" s="4" t="s">
        <v>45</v>
      </c>
      <c r="B27" s="4" t="s">
        <v>46</v>
      </c>
      <c r="C27" s="38" t="s">
        <v>47</v>
      </c>
      <c r="D27" s="16" t="s">
        <v>25</v>
      </c>
      <c r="E27" s="3">
        <v>3</v>
      </c>
      <c r="F27" s="5">
        <v>1000</v>
      </c>
      <c r="G27" s="4">
        <v>5</v>
      </c>
      <c r="H27" s="5">
        <f t="shared" ref="H27:H38" si="4">F27*G27</f>
        <v>5000</v>
      </c>
      <c r="I27" s="4" t="s">
        <v>48</v>
      </c>
      <c r="J27" s="28">
        <f>H27/7/4/3</f>
        <v>59.523809523809526</v>
      </c>
      <c r="K27" s="16" t="s">
        <v>11</v>
      </c>
      <c r="L27" s="4" t="s">
        <v>217</v>
      </c>
      <c r="M27" s="4"/>
      <c r="N27" s="3" t="s">
        <v>16</v>
      </c>
    </row>
    <row r="28" spans="1:14" x14ac:dyDescent="0.4">
      <c r="A28" s="4"/>
      <c r="B28" s="4"/>
      <c r="C28" s="38" t="s">
        <v>49</v>
      </c>
      <c r="D28" s="16" t="s">
        <v>25</v>
      </c>
      <c r="E28" s="3">
        <v>3</v>
      </c>
      <c r="F28" s="5">
        <v>1200</v>
      </c>
      <c r="G28" s="4">
        <v>5</v>
      </c>
      <c r="H28" s="5">
        <f t="shared" si="4"/>
        <v>6000</v>
      </c>
      <c r="I28" s="4" t="s">
        <v>48</v>
      </c>
      <c r="J28" s="28">
        <f t="shared" ref="J28:J29" si="5">H28/7/4/3</f>
        <v>71.428571428571431</v>
      </c>
      <c r="K28" s="16" t="s">
        <v>11</v>
      </c>
      <c r="L28" s="4" t="s">
        <v>218</v>
      </c>
      <c r="M28" s="4"/>
      <c r="N28" s="3"/>
    </row>
    <row r="29" spans="1:14" x14ac:dyDescent="0.4">
      <c r="A29" s="4"/>
      <c r="B29" s="4" t="s">
        <v>50</v>
      </c>
      <c r="C29" s="38" t="s">
        <v>51</v>
      </c>
      <c r="D29" s="16" t="s">
        <v>25</v>
      </c>
      <c r="E29" s="3">
        <v>3</v>
      </c>
      <c r="F29" s="5">
        <v>5000</v>
      </c>
      <c r="G29" s="4">
        <v>5</v>
      </c>
      <c r="H29" s="5">
        <f t="shared" si="4"/>
        <v>25000</v>
      </c>
      <c r="I29" s="4" t="s">
        <v>48</v>
      </c>
      <c r="J29" s="28">
        <f t="shared" si="5"/>
        <v>297.61904761904765</v>
      </c>
      <c r="K29" s="16" t="s">
        <v>11</v>
      </c>
      <c r="L29" s="4" t="s">
        <v>219</v>
      </c>
      <c r="M29" s="4"/>
      <c r="N29" s="3"/>
    </row>
    <row r="30" spans="1:14" x14ac:dyDescent="0.4">
      <c r="A30" s="4"/>
      <c r="B30" s="4" t="s">
        <v>52</v>
      </c>
      <c r="C30" s="38" t="s">
        <v>53</v>
      </c>
      <c r="D30" s="16" t="s">
        <v>25</v>
      </c>
      <c r="E30" s="3">
        <v>1</v>
      </c>
      <c r="F30" s="5">
        <v>500</v>
      </c>
      <c r="G30" s="4">
        <v>5</v>
      </c>
      <c r="H30" s="5">
        <f t="shared" si="4"/>
        <v>2500</v>
      </c>
      <c r="I30" s="4" t="s">
        <v>48</v>
      </c>
      <c r="J30" s="28">
        <f>H30/30/12</f>
        <v>6.9444444444444438</v>
      </c>
      <c r="K30" s="16" t="s">
        <v>11</v>
      </c>
      <c r="L30" s="4" t="s">
        <v>220</v>
      </c>
      <c r="M30" s="4"/>
      <c r="N30" s="3"/>
    </row>
    <row r="31" spans="1:14" x14ac:dyDescent="0.4">
      <c r="A31" s="4"/>
      <c r="B31" s="4"/>
      <c r="C31" s="38" t="s">
        <v>54</v>
      </c>
      <c r="D31" s="16" t="s">
        <v>25</v>
      </c>
      <c r="E31" s="3">
        <v>1</v>
      </c>
      <c r="F31" s="5">
        <v>1000</v>
      </c>
      <c r="G31" s="4">
        <v>5</v>
      </c>
      <c r="H31" s="5">
        <f t="shared" si="4"/>
        <v>5000</v>
      </c>
      <c r="I31" s="4" t="s">
        <v>48</v>
      </c>
      <c r="J31" s="28">
        <f>H31/30/24</f>
        <v>6.9444444444444438</v>
      </c>
      <c r="K31" s="16" t="s">
        <v>11</v>
      </c>
      <c r="L31" s="4" t="s">
        <v>163</v>
      </c>
      <c r="M31" s="4"/>
      <c r="N31" s="3"/>
    </row>
    <row r="32" spans="1:14" x14ac:dyDescent="0.4">
      <c r="A32" s="4"/>
      <c r="B32" s="4"/>
      <c r="C32" s="38" t="s">
        <v>55</v>
      </c>
      <c r="D32" s="16" t="s">
        <v>25</v>
      </c>
      <c r="E32" s="3">
        <v>3</v>
      </c>
      <c r="F32" s="5">
        <v>1000</v>
      </c>
      <c r="G32" s="4">
        <v>4</v>
      </c>
      <c r="H32" s="5">
        <f t="shared" si="4"/>
        <v>4000</v>
      </c>
      <c r="I32" s="4" t="s">
        <v>48</v>
      </c>
      <c r="J32" s="28">
        <f>H32/30/24</f>
        <v>5.5555555555555562</v>
      </c>
      <c r="K32" s="16" t="s">
        <v>11</v>
      </c>
      <c r="L32" s="4" t="s">
        <v>164</v>
      </c>
      <c r="M32" s="4"/>
      <c r="N32" s="3"/>
    </row>
    <row r="33" spans="1:14" x14ac:dyDescent="0.4">
      <c r="A33" s="4"/>
      <c r="B33" s="4"/>
      <c r="C33" s="38" t="s">
        <v>56</v>
      </c>
      <c r="D33" s="16" t="s">
        <v>25</v>
      </c>
      <c r="E33" s="3">
        <v>2</v>
      </c>
      <c r="F33" s="5">
        <v>500</v>
      </c>
      <c r="G33" s="4">
        <v>3</v>
      </c>
      <c r="H33" s="5">
        <f t="shared" si="4"/>
        <v>1500</v>
      </c>
      <c r="I33" s="4" t="s">
        <v>48</v>
      </c>
      <c r="J33" s="28">
        <f>H33/30/4</f>
        <v>12.5</v>
      </c>
      <c r="K33" s="16" t="s">
        <v>11</v>
      </c>
      <c r="L33" s="4" t="s">
        <v>165</v>
      </c>
      <c r="M33" s="4"/>
      <c r="N33" s="3"/>
    </row>
    <row r="34" spans="1:14" x14ac:dyDescent="0.4">
      <c r="A34" s="4"/>
      <c r="B34" s="4"/>
      <c r="C34" s="38" t="s">
        <v>57</v>
      </c>
      <c r="D34" s="16" t="s">
        <v>25</v>
      </c>
      <c r="E34" s="3">
        <v>2</v>
      </c>
      <c r="F34" s="5">
        <v>500</v>
      </c>
      <c r="G34" s="4">
        <v>2</v>
      </c>
      <c r="H34" s="5">
        <f t="shared" si="4"/>
        <v>1000</v>
      </c>
      <c r="I34" s="4" t="s">
        <v>48</v>
      </c>
      <c r="J34" s="28">
        <f>H34/30/3</f>
        <v>11.111111111111112</v>
      </c>
      <c r="K34" s="16" t="s">
        <v>11</v>
      </c>
      <c r="L34" s="4" t="s">
        <v>166</v>
      </c>
      <c r="M34" s="4"/>
      <c r="N34" s="3"/>
    </row>
    <row r="35" spans="1:14" x14ac:dyDescent="0.4">
      <c r="A35" s="4"/>
      <c r="B35" s="4"/>
      <c r="C35" s="38" t="s">
        <v>58</v>
      </c>
      <c r="D35" s="16" t="s">
        <v>25</v>
      </c>
      <c r="E35" s="3">
        <v>2</v>
      </c>
      <c r="F35" s="5">
        <v>500</v>
      </c>
      <c r="G35" s="4">
        <v>3</v>
      </c>
      <c r="H35" s="5">
        <f t="shared" si="4"/>
        <v>1500</v>
      </c>
      <c r="I35" s="4" t="s">
        <v>48</v>
      </c>
      <c r="J35" s="28">
        <f>H35/30/3</f>
        <v>16.666666666666668</v>
      </c>
      <c r="K35" s="16" t="s">
        <v>11</v>
      </c>
      <c r="L35" s="4" t="s">
        <v>167</v>
      </c>
      <c r="M35" s="4"/>
      <c r="N35" s="3"/>
    </row>
    <row r="36" spans="1:14" x14ac:dyDescent="0.4">
      <c r="A36" s="4"/>
      <c r="B36" s="4"/>
      <c r="C36" s="38" t="s">
        <v>59</v>
      </c>
      <c r="D36" s="16" t="s">
        <v>25</v>
      </c>
      <c r="E36" s="3">
        <v>2</v>
      </c>
      <c r="F36" s="5">
        <v>1000</v>
      </c>
      <c r="G36" s="4">
        <v>1</v>
      </c>
      <c r="H36" s="5">
        <f t="shared" si="4"/>
        <v>1000</v>
      </c>
      <c r="I36" s="4" t="s">
        <v>48</v>
      </c>
      <c r="J36" s="28">
        <f t="shared" ref="J36" si="6">H36/30/3</f>
        <v>11.111111111111112</v>
      </c>
      <c r="K36" s="16" t="s">
        <v>11</v>
      </c>
      <c r="L36" s="4" t="s">
        <v>168</v>
      </c>
      <c r="M36" s="4"/>
      <c r="N36" s="3"/>
    </row>
    <row r="37" spans="1:14" x14ac:dyDescent="0.4">
      <c r="A37" s="4"/>
      <c r="B37" s="4"/>
      <c r="C37" s="38" t="s">
        <v>60</v>
      </c>
      <c r="D37" s="16" t="s">
        <v>25</v>
      </c>
      <c r="E37" s="3">
        <v>3</v>
      </c>
      <c r="F37" s="5">
        <v>3000</v>
      </c>
      <c r="G37" s="4">
        <v>2</v>
      </c>
      <c r="H37" s="5">
        <f t="shared" si="4"/>
        <v>6000</v>
      </c>
      <c r="I37" s="4" t="s">
        <v>48</v>
      </c>
      <c r="J37" s="28">
        <f>H37/30/12</f>
        <v>16.666666666666668</v>
      </c>
      <c r="K37" s="16" t="s">
        <v>11</v>
      </c>
      <c r="L37" s="4" t="s">
        <v>169</v>
      </c>
      <c r="M37" s="4"/>
      <c r="N37" s="3"/>
    </row>
    <row r="38" spans="1:14" x14ac:dyDescent="0.4">
      <c r="A38" s="4"/>
      <c r="B38" s="4"/>
      <c r="C38" s="38" t="s">
        <v>61</v>
      </c>
      <c r="D38" s="16" t="s">
        <v>25</v>
      </c>
      <c r="E38" s="3">
        <v>3</v>
      </c>
      <c r="F38" s="5">
        <v>3000</v>
      </c>
      <c r="G38" s="4">
        <v>2</v>
      </c>
      <c r="H38" s="5">
        <f t="shared" si="4"/>
        <v>6000</v>
      </c>
      <c r="I38" s="4" t="s">
        <v>48</v>
      </c>
      <c r="J38" s="28">
        <f>H38/30/6</f>
        <v>33.333333333333336</v>
      </c>
      <c r="K38" s="16" t="s">
        <v>11</v>
      </c>
      <c r="L38" s="4" t="s">
        <v>170</v>
      </c>
      <c r="M38" s="4"/>
      <c r="N38" s="3"/>
    </row>
    <row r="39" spans="1:14" s="15" customFormat="1" ht="24" x14ac:dyDescent="0.4">
      <c r="A39" s="11"/>
      <c r="B39" s="11"/>
      <c r="C39" s="39"/>
      <c r="D39" s="12"/>
      <c r="E39" s="12"/>
      <c r="F39" s="13"/>
      <c r="G39" s="11"/>
      <c r="H39" s="14">
        <f>SUMIF(D27:D38,"未",H27:H38)</f>
        <v>64500</v>
      </c>
      <c r="I39" s="11"/>
      <c r="J39" s="29"/>
      <c r="K39" s="12"/>
      <c r="L39" s="11"/>
      <c r="M39" s="11"/>
      <c r="N39" s="12"/>
    </row>
    <row r="40" spans="1:14" x14ac:dyDescent="0.4">
      <c r="A40" s="4" t="s">
        <v>62</v>
      </c>
      <c r="B40" s="4" t="s">
        <v>63</v>
      </c>
      <c r="C40" s="38" t="s">
        <v>63</v>
      </c>
      <c r="D40" s="16" t="s">
        <v>25</v>
      </c>
      <c r="E40" s="3">
        <v>2</v>
      </c>
      <c r="F40" s="5">
        <v>25000</v>
      </c>
      <c r="G40" s="4">
        <v>1</v>
      </c>
      <c r="H40" s="5">
        <f t="shared" ref="H40:H86" si="7">F40*G40</f>
        <v>25000</v>
      </c>
      <c r="I40" s="4" t="s">
        <v>10</v>
      </c>
      <c r="J40" s="28">
        <f>H40/30/12</f>
        <v>69.444444444444443</v>
      </c>
      <c r="K40" s="16" t="s">
        <v>11</v>
      </c>
      <c r="L40" s="4" t="s">
        <v>171</v>
      </c>
      <c r="M40" s="4"/>
      <c r="N40" s="3"/>
    </row>
    <row r="41" spans="1:14" x14ac:dyDescent="0.4">
      <c r="A41" s="4"/>
      <c r="B41" s="4" t="s">
        <v>64</v>
      </c>
      <c r="C41" s="38" t="s">
        <v>65</v>
      </c>
      <c r="D41" s="16" t="s">
        <v>25</v>
      </c>
      <c r="E41" s="3">
        <v>3</v>
      </c>
      <c r="F41" s="5">
        <v>30000</v>
      </c>
      <c r="G41" s="4">
        <v>1</v>
      </c>
      <c r="H41" s="5">
        <f t="shared" si="7"/>
        <v>30000</v>
      </c>
      <c r="I41" s="4" t="s">
        <v>48</v>
      </c>
      <c r="J41" s="28">
        <f>H41/30/24</f>
        <v>41.666666666666664</v>
      </c>
      <c r="K41" s="16" t="s">
        <v>11</v>
      </c>
      <c r="L41" s="4" t="s">
        <v>172</v>
      </c>
      <c r="M41" s="4"/>
      <c r="N41" s="3" t="s">
        <v>16</v>
      </c>
    </row>
    <row r="42" spans="1:14" x14ac:dyDescent="0.4">
      <c r="A42" s="4"/>
      <c r="B42" s="4"/>
      <c r="C42" s="38" t="s">
        <v>66</v>
      </c>
      <c r="D42" s="16" t="s">
        <v>25</v>
      </c>
      <c r="E42" s="3">
        <v>3</v>
      </c>
      <c r="F42" s="5">
        <v>3000</v>
      </c>
      <c r="G42" s="4">
        <v>1</v>
      </c>
      <c r="H42" s="5">
        <f t="shared" si="7"/>
        <v>3000</v>
      </c>
      <c r="I42" s="4" t="s">
        <v>48</v>
      </c>
      <c r="J42" s="28">
        <f t="shared" ref="J42:J44" si="8">H42/30/12</f>
        <v>8.3333333333333339</v>
      </c>
      <c r="K42" s="16" t="s">
        <v>11</v>
      </c>
      <c r="L42" s="4" t="s">
        <v>173</v>
      </c>
      <c r="M42" s="4"/>
      <c r="N42" s="3"/>
    </row>
    <row r="43" spans="1:14" x14ac:dyDescent="0.4">
      <c r="A43" s="4"/>
      <c r="B43" s="4"/>
      <c r="C43" s="38" t="s">
        <v>67</v>
      </c>
      <c r="D43" s="16" t="s">
        <v>25</v>
      </c>
      <c r="E43" s="3">
        <v>3</v>
      </c>
      <c r="F43" s="5">
        <v>1000</v>
      </c>
      <c r="G43" s="4">
        <v>1</v>
      </c>
      <c r="H43" s="5">
        <f t="shared" si="7"/>
        <v>1000</v>
      </c>
      <c r="I43" s="4" t="s">
        <v>48</v>
      </c>
      <c r="J43" s="28">
        <f t="shared" si="8"/>
        <v>2.7777777777777781</v>
      </c>
      <c r="K43" s="16" t="s">
        <v>11</v>
      </c>
      <c r="L43" s="4" t="s">
        <v>173</v>
      </c>
      <c r="M43" s="4"/>
      <c r="N43" s="3"/>
    </row>
    <row r="44" spans="1:14" x14ac:dyDescent="0.4">
      <c r="A44" s="4"/>
      <c r="B44" s="4"/>
      <c r="C44" s="38" t="s">
        <v>68</v>
      </c>
      <c r="D44" s="16" t="s">
        <v>25</v>
      </c>
      <c r="E44" s="3">
        <v>3</v>
      </c>
      <c r="F44" s="5">
        <v>1500</v>
      </c>
      <c r="G44" s="4">
        <v>2</v>
      </c>
      <c r="H44" s="5">
        <f t="shared" si="7"/>
        <v>3000</v>
      </c>
      <c r="I44" s="4" t="s">
        <v>48</v>
      </c>
      <c r="J44" s="28">
        <f t="shared" si="8"/>
        <v>8.3333333333333339</v>
      </c>
      <c r="K44" s="16" t="s">
        <v>11</v>
      </c>
      <c r="L44" s="4" t="s">
        <v>174</v>
      </c>
      <c r="M44" s="4"/>
      <c r="N44" s="3"/>
    </row>
    <row r="45" spans="1:14" x14ac:dyDescent="0.4">
      <c r="A45" s="4"/>
      <c r="B45" s="4"/>
      <c r="C45" s="38" t="s">
        <v>69</v>
      </c>
      <c r="D45" s="16" t="s">
        <v>25</v>
      </c>
      <c r="E45" s="3">
        <v>1</v>
      </c>
      <c r="F45" s="5">
        <v>1000</v>
      </c>
      <c r="G45" s="4">
        <v>1</v>
      </c>
      <c r="H45" s="5">
        <f t="shared" si="7"/>
        <v>1000</v>
      </c>
      <c r="I45" s="4" t="s">
        <v>48</v>
      </c>
      <c r="J45" s="28">
        <f>H45/30/6</f>
        <v>5.5555555555555562</v>
      </c>
      <c r="K45" s="16" t="s">
        <v>11</v>
      </c>
      <c r="L45" s="4" t="s">
        <v>175</v>
      </c>
      <c r="M45" s="4"/>
      <c r="N45" s="3"/>
    </row>
    <row r="46" spans="1:14" x14ac:dyDescent="0.4">
      <c r="A46" s="4"/>
      <c r="B46" s="4"/>
      <c r="C46" s="38" t="s">
        <v>70</v>
      </c>
      <c r="D46" s="16" t="s">
        <v>25</v>
      </c>
      <c r="E46" s="3">
        <v>1</v>
      </c>
      <c r="F46" s="5">
        <v>2000</v>
      </c>
      <c r="G46" s="4">
        <v>1</v>
      </c>
      <c r="H46" s="5">
        <f t="shared" si="7"/>
        <v>2000</v>
      </c>
      <c r="I46" s="4" t="s">
        <v>48</v>
      </c>
      <c r="J46" s="28">
        <f t="shared" ref="J46:J47" si="9">H46/30/12</f>
        <v>5.5555555555555562</v>
      </c>
      <c r="K46" s="16" t="s">
        <v>11</v>
      </c>
      <c r="L46" s="31" t="s">
        <v>176</v>
      </c>
      <c r="M46" s="4"/>
      <c r="N46" s="3"/>
    </row>
    <row r="47" spans="1:14" x14ac:dyDescent="0.4">
      <c r="A47" s="4"/>
      <c r="B47" s="4"/>
      <c r="C47" s="38" t="s">
        <v>71</v>
      </c>
      <c r="D47" s="16" t="s">
        <v>25</v>
      </c>
      <c r="E47" s="3">
        <v>1</v>
      </c>
      <c r="F47" s="5">
        <v>2000</v>
      </c>
      <c r="G47" s="4">
        <v>1</v>
      </c>
      <c r="H47" s="5">
        <f t="shared" si="7"/>
        <v>2000</v>
      </c>
      <c r="I47" s="4" t="s">
        <v>48</v>
      </c>
      <c r="J47" s="28">
        <f t="shared" si="9"/>
        <v>5.5555555555555562</v>
      </c>
      <c r="K47" s="16" t="s">
        <v>11</v>
      </c>
      <c r="L47" s="31" t="s">
        <v>177</v>
      </c>
      <c r="M47" s="4"/>
      <c r="N47" s="3"/>
    </row>
    <row r="48" spans="1:14" x14ac:dyDescent="0.4">
      <c r="A48" s="4"/>
      <c r="B48" s="4" t="s">
        <v>72</v>
      </c>
      <c r="C48" s="38" t="s">
        <v>72</v>
      </c>
      <c r="D48" s="16" t="s">
        <v>25</v>
      </c>
      <c r="E48" s="3">
        <v>1</v>
      </c>
      <c r="F48" s="5">
        <v>30000</v>
      </c>
      <c r="G48" s="4">
        <v>1</v>
      </c>
      <c r="H48" s="5">
        <f t="shared" si="7"/>
        <v>30000</v>
      </c>
      <c r="I48" s="4" t="s">
        <v>48</v>
      </c>
      <c r="J48" s="28">
        <f>H48/30/24</f>
        <v>41.666666666666664</v>
      </c>
      <c r="K48" s="16" t="s">
        <v>11</v>
      </c>
      <c r="L48" s="31" t="s">
        <v>178</v>
      </c>
      <c r="M48" s="4"/>
      <c r="N48" s="3"/>
    </row>
    <row r="49" spans="1:14" x14ac:dyDescent="0.4">
      <c r="A49" s="4"/>
      <c r="B49" s="4" t="s">
        <v>73</v>
      </c>
      <c r="C49" s="38" t="s">
        <v>73</v>
      </c>
      <c r="D49" s="16" t="s">
        <v>25</v>
      </c>
      <c r="E49" s="3">
        <v>1</v>
      </c>
      <c r="F49" s="5">
        <v>20000</v>
      </c>
      <c r="G49" s="4">
        <v>1</v>
      </c>
      <c r="H49" s="5">
        <f t="shared" si="7"/>
        <v>20000</v>
      </c>
      <c r="I49" s="4" t="s">
        <v>48</v>
      </c>
      <c r="J49" s="28">
        <f>H49/30/12</f>
        <v>55.55555555555555</v>
      </c>
      <c r="K49" s="16" t="s">
        <v>11</v>
      </c>
      <c r="L49" s="31" t="s">
        <v>179</v>
      </c>
      <c r="M49" s="4"/>
      <c r="N49" s="3"/>
    </row>
    <row r="50" spans="1:14" x14ac:dyDescent="0.4">
      <c r="A50" s="4"/>
      <c r="B50" s="4" t="s">
        <v>74</v>
      </c>
      <c r="C50" s="38" t="s">
        <v>74</v>
      </c>
      <c r="D50" s="16" t="s">
        <v>25</v>
      </c>
      <c r="E50" s="3">
        <v>1</v>
      </c>
      <c r="F50" s="5">
        <v>500</v>
      </c>
      <c r="G50" s="4">
        <v>1</v>
      </c>
      <c r="H50" s="5">
        <f t="shared" si="7"/>
        <v>500</v>
      </c>
      <c r="I50" s="4" t="s">
        <v>75</v>
      </c>
      <c r="J50" s="28">
        <f>H50/30/12</f>
        <v>1.3888888888888891</v>
      </c>
      <c r="K50" s="16" t="s">
        <v>11</v>
      </c>
      <c r="L50" s="31" t="s">
        <v>180</v>
      </c>
      <c r="M50" s="4"/>
      <c r="N50" s="3"/>
    </row>
    <row r="51" spans="1:14" s="15" customFormat="1" ht="24" x14ac:dyDescent="0.4">
      <c r="A51" s="11"/>
      <c r="B51" s="11"/>
      <c r="C51" s="39"/>
      <c r="D51" s="12"/>
      <c r="E51" s="12"/>
      <c r="F51" s="13"/>
      <c r="G51" s="11"/>
      <c r="H51" s="14">
        <f>SUMIF(D40:D50,"未",H40:H50)</f>
        <v>117500</v>
      </c>
      <c r="I51" s="11"/>
      <c r="J51" s="29"/>
      <c r="K51" s="12"/>
      <c r="L51" s="32"/>
      <c r="M51" s="11"/>
      <c r="N51" s="12"/>
    </row>
    <row r="52" spans="1:14" x14ac:dyDescent="0.4">
      <c r="A52" s="4" t="s">
        <v>76</v>
      </c>
      <c r="B52" s="4"/>
      <c r="C52" s="38" t="s">
        <v>77</v>
      </c>
      <c r="D52" s="16" t="s">
        <v>25</v>
      </c>
      <c r="E52" s="3">
        <v>3</v>
      </c>
      <c r="F52" s="5">
        <v>1000</v>
      </c>
      <c r="G52" s="4">
        <v>1</v>
      </c>
      <c r="H52" s="5">
        <f t="shared" si="7"/>
        <v>1000</v>
      </c>
      <c r="I52" s="4" t="s">
        <v>18</v>
      </c>
      <c r="J52" s="28">
        <f>H52/30</f>
        <v>33.333333333333336</v>
      </c>
      <c r="K52" s="16" t="s">
        <v>11</v>
      </c>
      <c r="L52" s="31" t="s">
        <v>181</v>
      </c>
      <c r="M52" s="4"/>
      <c r="N52" s="3"/>
    </row>
    <row r="53" spans="1:14" x14ac:dyDescent="0.4">
      <c r="A53" s="4"/>
      <c r="B53" s="4"/>
      <c r="C53" s="38" t="s">
        <v>78</v>
      </c>
      <c r="D53" s="16" t="s">
        <v>25</v>
      </c>
      <c r="E53" s="3">
        <v>3</v>
      </c>
      <c r="F53" s="5">
        <v>1000</v>
      </c>
      <c r="G53" s="4">
        <v>3</v>
      </c>
      <c r="H53" s="5">
        <f t="shared" si="7"/>
        <v>3000</v>
      </c>
      <c r="I53" s="4" t="s">
        <v>18</v>
      </c>
      <c r="J53" s="28">
        <f>H53/30/12</f>
        <v>8.3333333333333339</v>
      </c>
      <c r="K53" s="16" t="s">
        <v>11</v>
      </c>
      <c r="L53" s="31" t="s">
        <v>183</v>
      </c>
      <c r="M53" s="4"/>
      <c r="N53" s="3"/>
    </row>
    <row r="54" spans="1:14" x14ac:dyDescent="0.4">
      <c r="A54" s="4"/>
      <c r="B54" s="4"/>
      <c r="C54" s="38" t="s">
        <v>79</v>
      </c>
      <c r="D54" s="16" t="s">
        <v>25</v>
      </c>
      <c r="E54" s="3">
        <v>3</v>
      </c>
      <c r="F54" s="5">
        <v>500</v>
      </c>
      <c r="G54" s="4">
        <v>2</v>
      </c>
      <c r="H54" s="5">
        <f t="shared" si="7"/>
        <v>1000</v>
      </c>
      <c r="I54" s="4" t="s">
        <v>18</v>
      </c>
      <c r="J54" s="28">
        <f>H54/30/12</f>
        <v>2.7777777777777781</v>
      </c>
      <c r="K54" s="16" t="s">
        <v>11</v>
      </c>
      <c r="L54" s="31" t="s">
        <v>182</v>
      </c>
      <c r="M54" s="4"/>
      <c r="N54" s="3"/>
    </row>
    <row r="55" spans="1:14" x14ac:dyDescent="0.4">
      <c r="A55" s="4"/>
      <c r="B55" s="4"/>
      <c r="C55" s="38" t="s">
        <v>80</v>
      </c>
      <c r="D55" s="16" t="s">
        <v>25</v>
      </c>
      <c r="E55" s="3">
        <v>3</v>
      </c>
      <c r="F55" s="5">
        <v>1500</v>
      </c>
      <c r="G55" s="4">
        <v>1</v>
      </c>
      <c r="H55" s="5">
        <f t="shared" si="7"/>
        <v>1500</v>
      </c>
      <c r="I55" s="4" t="s">
        <v>18</v>
      </c>
      <c r="J55" s="28">
        <f>H55/30/12</f>
        <v>4.166666666666667</v>
      </c>
      <c r="K55" s="16" t="s">
        <v>11</v>
      </c>
      <c r="L55" s="31" t="s">
        <v>184</v>
      </c>
      <c r="M55" s="4"/>
      <c r="N55" s="3"/>
    </row>
    <row r="56" spans="1:14" x14ac:dyDescent="0.4">
      <c r="A56" s="4"/>
      <c r="B56" s="4"/>
      <c r="C56" s="38" t="s">
        <v>81</v>
      </c>
      <c r="D56" s="16" t="s">
        <v>25</v>
      </c>
      <c r="E56" s="3">
        <v>3</v>
      </c>
      <c r="F56" s="5">
        <v>1000</v>
      </c>
      <c r="G56" s="4">
        <v>1</v>
      </c>
      <c r="H56" s="5">
        <f t="shared" si="7"/>
        <v>1000</v>
      </c>
      <c r="I56" s="4" t="s">
        <v>18</v>
      </c>
      <c r="J56" s="28">
        <f>H56/30</f>
        <v>33.333333333333336</v>
      </c>
      <c r="K56" s="16" t="s">
        <v>11</v>
      </c>
      <c r="L56" s="31" t="s">
        <v>185</v>
      </c>
      <c r="M56" s="4"/>
      <c r="N56" s="3"/>
    </row>
    <row r="57" spans="1:14" x14ac:dyDescent="0.4">
      <c r="A57" s="4"/>
      <c r="B57" s="4"/>
      <c r="C57" s="38" t="s">
        <v>82</v>
      </c>
      <c r="D57" s="16" t="s">
        <v>25</v>
      </c>
      <c r="E57" s="3">
        <v>3</v>
      </c>
      <c r="F57" s="5">
        <v>3000</v>
      </c>
      <c r="G57" s="4">
        <v>1</v>
      </c>
      <c r="H57" s="5">
        <f t="shared" si="7"/>
        <v>3000</v>
      </c>
      <c r="I57" s="4" t="s">
        <v>18</v>
      </c>
      <c r="J57" s="28">
        <f t="shared" ref="J57" si="10">H57/30/12</f>
        <v>8.3333333333333339</v>
      </c>
      <c r="K57" s="16" t="s">
        <v>11</v>
      </c>
      <c r="L57" s="31" t="s">
        <v>186</v>
      </c>
      <c r="M57" s="4"/>
      <c r="N57" s="3"/>
    </row>
    <row r="58" spans="1:14" x14ac:dyDescent="0.4">
      <c r="A58" s="4"/>
      <c r="B58" s="4"/>
      <c r="C58" s="38" t="s">
        <v>83</v>
      </c>
      <c r="D58" s="16" t="s">
        <v>25</v>
      </c>
      <c r="E58" s="3">
        <v>2</v>
      </c>
      <c r="F58" s="5">
        <v>500</v>
      </c>
      <c r="G58" s="4">
        <v>1</v>
      </c>
      <c r="H58" s="5">
        <f t="shared" si="7"/>
        <v>500</v>
      </c>
      <c r="I58" s="4" t="s">
        <v>18</v>
      </c>
      <c r="J58" s="28">
        <f>H58/30</f>
        <v>16.666666666666668</v>
      </c>
      <c r="K58" s="16" t="s">
        <v>11</v>
      </c>
      <c r="L58" s="31" t="s">
        <v>187</v>
      </c>
      <c r="M58" s="4"/>
      <c r="N58" s="3"/>
    </row>
    <row r="59" spans="1:14" s="15" customFormat="1" ht="24" x14ac:dyDescent="0.4">
      <c r="A59" s="11"/>
      <c r="B59" s="11"/>
      <c r="C59" s="39"/>
      <c r="D59" s="12"/>
      <c r="E59" s="12"/>
      <c r="F59" s="13"/>
      <c r="G59" s="11"/>
      <c r="H59" s="14">
        <f>SUMIF(D52:D58,"未",H52:H58)</f>
        <v>11000</v>
      </c>
      <c r="I59" s="11"/>
      <c r="J59" s="29"/>
      <c r="K59" s="12"/>
      <c r="L59" s="32"/>
      <c r="M59" s="11"/>
      <c r="N59" s="12"/>
    </row>
    <row r="60" spans="1:14" x14ac:dyDescent="0.4">
      <c r="A60" s="4" t="s">
        <v>84</v>
      </c>
      <c r="B60" s="4" t="s">
        <v>85</v>
      </c>
      <c r="C60" s="38" t="s">
        <v>85</v>
      </c>
      <c r="D60" s="16" t="s">
        <v>25</v>
      </c>
      <c r="E60" s="3">
        <v>3</v>
      </c>
      <c r="F60" s="5">
        <v>2000</v>
      </c>
      <c r="G60" s="4">
        <v>2</v>
      </c>
      <c r="H60" s="5">
        <f t="shared" si="7"/>
        <v>4000</v>
      </c>
      <c r="I60" s="4" t="s">
        <v>18</v>
      </c>
      <c r="J60" s="28">
        <f>H60/30</f>
        <v>133.33333333333334</v>
      </c>
      <c r="K60" s="16" t="s">
        <v>11</v>
      </c>
      <c r="L60" s="40" t="s">
        <v>189</v>
      </c>
      <c r="M60" s="10" t="s">
        <v>86</v>
      </c>
      <c r="N60" s="3" t="s">
        <v>16</v>
      </c>
    </row>
    <row r="61" spans="1:14" x14ac:dyDescent="0.4">
      <c r="A61" s="4"/>
      <c r="B61" s="4" t="s">
        <v>87</v>
      </c>
      <c r="C61" s="38" t="s">
        <v>87</v>
      </c>
      <c r="D61" s="16" t="s">
        <v>25</v>
      </c>
      <c r="E61" s="3">
        <v>3</v>
      </c>
      <c r="F61" s="5">
        <v>1000</v>
      </c>
      <c r="G61" s="4">
        <v>5</v>
      </c>
      <c r="H61" s="5">
        <f t="shared" si="7"/>
        <v>5000</v>
      </c>
      <c r="I61" s="4" t="s">
        <v>48</v>
      </c>
      <c r="J61" s="28">
        <f>H61/30/12</f>
        <v>13.888888888888888</v>
      </c>
      <c r="K61" s="16" t="s">
        <v>11</v>
      </c>
      <c r="L61" s="31" t="s">
        <v>190</v>
      </c>
      <c r="M61" s="4"/>
      <c r="N61" s="3"/>
    </row>
    <row r="62" spans="1:14" x14ac:dyDescent="0.4">
      <c r="A62" s="4"/>
      <c r="B62" s="4"/>
      <c r="C62" s="38" t="s">
        <v>88</v>
      </c>
      <c r="D62" s="16" t="s">
        <v>25</v>
      </c>
      <c r="E62" s="3">
        <v>3</v>
      </c>
      <c r="F62" s="5">
        <v>1000</v>
      </c>
      <c r="G62" s="4">
        <v>3</v>
      </c>
      <c r="H62" s="5">
        <f t="shared" si="7"/>
        <v>3000</v>
      </c>
      <c r="I62" s="4" t="s">
        <v>48</v>
      </c>
      <c r="J62" s="28">
        <f t="shared" ref="J62:J63" si="11">H62/30/12</f>
        <v>8.3333333333333339</v>
      </c>
      <c r="K62" s="16" t="s">
        <v>11</v>
      </c>
      <c r="L62" s="31"/>
      <c r="M62" s="4"/>
      <c r="N62" s="3"/>
    </row>
    <row r="63" spans="1:14" x14ac:dyDescent="0.4">
      <c r="A63" s="4"/>
      <c r="B63" s="4"/>
      <c r="C63" s="38" t="s">
        <v>89</v>
      </c>
      <c r="D63" s="16" t="s">
        <v>25</v>
      </c>
      <c r="E63" s="3">
        <v>3</v>
      </c>
      <c r="F63" s="5">
        <v>500</v>
      </c>
      <c r="G63" s="4">
        <v>3</v>
      </c>
      <c r="H63" s="5">
        <f t="shared" si="7"/>
        <v>1500</v>
      </c>
      <c r="I63" s="4" t="s">
        <v>48</v>
      </c>
      <c r="J63" s="28">
        <f t="shared" si="11"/>
        <v>4.166666666666667</v>
      </c>
      <c r="K63" s="16" t="s">
        <v>11</v>
      </c>
      <c r="L63" s="31"/>
      <c r="M63" s="4"/>
      <c r="N63" s="3"/>
    </row>
    <row r="64" spans="1:14" x14ac:dyDescent="0.4">
      <c r="A64" s="4"/>
      <c r="B64" s="4" t="s">
        <v>90</v>
      </c>
      <c r="C64" s="38" t="s">
        <v>90</v>
      </c>
      <c r="D64" s="16" t="s">
        <v>25</v>
      </c>
      <c r="E64" s="3">
        <v>3</v>
      </c>
      <c r="F64" s="5">
        <v>2000</v>
      </c>
      <c r="G64" s="4">
        <v>1</v>
      </c>
      <c r="H64" s="5">
        <f t="shared" si="7"/>
        <v>2000</v>
      </c>
      <c r="I64" s="4" t="s">
        <v>18</v>
      </c>
      <c r="J64" s="28">
        <f>H64/30</f>
        <v>66.666666666666671</v>
      </c>
      <c r="K64" s="16" t="s">
        <v>11</v>
      </c>
      <c r="L64" s="31" t="s">
        <v>191</v>
      </c>
      <c r="M64" s="4"/>
      <c r="N64" s="3"/>
    </row>
    <row r="65" spans="1:14" x14ac:dyDescent="0.4">
      <c r="A65" s="4"/>
      <c r="B65" s="4"/>
      <c r="C65" s="38" t="s">
        <v>91</v>
      </c>
      <c r="D65" s="16" t="s">
        <v>25</v>
      </c>
      <c r="E65" s="3">
        <v>2</v>
      </c>
      <c r="F65" s="5">
        <v>100</v>
      </c>
      <c r="G65" s="4">
        <v>2</v>
      </c>
      <c r="H65" s="5">
        <f t="shared" si="7"/>
        <v>200</v>
      </c>
      <c r="I65" s="4" t="s">
        <v>48</v>
      </c>
      <c r="J65" s="28">
        <f>H65/30/24</f>
        <v>0.27777777777777779</v>
      </c>
      <c r="K65" s="16" t="s">
        <v>11</v>
      </c>
      <c r="L65" s="31" t="s">
        <v>192</v>
      </c>
      <c r="M65" s="4"/>
      <c r="N65" s="3"/>
    </row>
    <row r="66" spans="1:14" x14ac:dyDescent="0.4">
      <c r="A66" s="4"/>
      <c r="B66" s="4"/>
      <c r="C66" s="38" t="s">
        <v>92</v>
      </c>
      <c r="D66" s="16" t="s">
        <v>25</v>
      </c>
      <c r="E66" s="3">
        <v>1</v>
      </c>
      <c r="F66" s="5">
        <v>5000</v>
      </c>
      <c r="G66" s="4">
        <v>1</v>
      </c>
      <c r="H66" s="5">
        <f t="shared" si="7"/>
        <v>5000</v>
      </c>
      <c r="I66" s="4" t="s">
        <v>48</v>
      </c>
      <c r="J66" s="28">
        <f>H66/30/12</f>
        <v>13.888888888888888</v>
      </c>
      <c r="K66" s="16" t="s">
        <v>11</v>
      </c>
      <c r="L66" s="31" t="s">
        <v>193</v>
      </c>
      <c r="M66" s="4"/>
      <c r="N66" s="3"/>
    </row>
    <row r="67" spans="1:14" x14ac:dyDescent="0.4">
      <c r="A67" s="4"/>
      <c r="B67" s="4"/>
      <c r="C67" s="38" t="s">
        <v>93</v>
      </c>
      <c r="D67" s="16" t="s">
        <v>25</v>
      </c>
      <c r="E67" s="3">
        <v>3</v>
      </c>
      <c r="F67" s="5">
        <v>100</v>
      </c>
      <c r="G67" s="4">
        <v>1</v>
      </c>
      <c r="H67" s="5">
        <f t="shared" si="7"/>
        <v>100</v>
      </c>
      <c r="I67" s="4" t="s">
        <v>31</v>
      </c>
      <c r="J67" s="28">
        <f>H67/30</f>
        <v>3.3333333333333335</v>
      </c>
      <c r="K67" s="16" t="s">
        <v>11</v>
      </c>
      <c r="L67" s="31" t="s">
        <v>194</v>
      </c>
      <c r="M67" s="4"/>
      <c r="N67" s="3"/>
    </row>
    <row r="68" spans="1:14" x14ac:dyDescent="0.4">
      <c r="A68" s="4"/>
      <c r="B68" s="4" t="s">
        <v>94</v>
      </c>
      <c r="C68" s="38" t="s">
        <v>95</v>
      </c>
      <c r="D68" s="16" t="s">
        <v>25</v>
      </c>
      <c r="E68" s="3">
        <v>3</v>
      </c>
      <c r="F68" s="5">
        <v>3000</v>
      </c>
      <c r="G68" s="4">
        <v>1</v>
      </c>
      <c r="H68" s="5">
        <f t="shared" si="7"/>
        <v>3000</v>
      </c>
      <c r="I68" s="4" t="s">
        <v>48</v>
      </c>
      <c r="J68" s="28">
        <f>H68/30/12</f>
        <v>8.3333333333333339</v>
      </c>
      <c r="K68" s="16" t="s">
        <v>11</v>
      </c>
      <c r="L68" s="31" t="s">
        <v>195</v>
      </c>
      <c r="M68" s="4"/>
      <c r="N68" s="3"/>
    </row>
    <row r="69" spans="1:14" x14ac:dyDescent="0.4">
      <c r="A69" s="4"/>
      <c r="B69" s="4"/>
      <c r="C69" s="38" t="s">
        <v>96</v>
      </c>
      <c r="D69" s="16" t="s">
        <v>25</v>
      </c>
      <c r="E69" s="3">
        <v>3</v>
      </c>
      <c r="F69" s="5">
        <v>1000</v>
      </c>
      <c r="G69" s="4">
        <v>1</v>
      </c>
      <c r="H69" s="5">
        <f t="shared" si="7"/>
        <v>1000</v>
      </c>
      <c r="I69" s="4" t="s">
        <v>97</v>
      </c>
      <c r="J69" s="28">
        <f>H69/30/12</f>
        <v>2.7777777777777781</v>
      </c>
      <c r="K69" s="16" t="s">
        <v>11</v>
      </c>
      <c r="L69" s="31" t="s">
        <v>97</v>
      </c>
      <c r="M69" s="4"/>
      <c r="N69" s="3"/>
    </row>
    <row r="70" spans="1:14" x14ac:dyDescent="0.4">
      <c r="A70" s="4"/>
      <c r="B70" s="4"/>
      <c r="C70" s="38" t="s">
        <v>98</v>
      </c>
      <c r="D70" s="16" t="s">
        <v>25</v>
      </c>
      <c r="E70" s="3">
        <v>3</v>
      </c>
      <c r="F70" s="5">
        <v>600</v>
      </c>
      <c r="G70" s="4">
        <v>1</v>
      </c>
      <c r="H70" s="5">
        <f t="shared" si="7"/>
        <v>600</v>
      </c>
      <c r="I70" s="4" t="s">
        <v>18</v>
      </c>
      <c r="J70" s="28">
        <f>H70/30</f>
        <v>20</v>
      </c>
      <c r="K70" s="16" t="s">
        <v>11</v>
      </c>
      <c r="L70" s="40" t="s">
        <v>196</v>
      </c>
      <c r="M70" s="10" t="s">
        <v>99</v>
      </c>
      <c r="N70" s="3"/>
    </row>
    <row r="71" spans="1:14" x14ac:dyDescent="0.4">
      <c r="A71" s="4"/>
      <c r="B71" s="4"/>
      <c r="C71" s="38" t="s">
        <v>100</v>
      </c>
      <c r="D71" s="16" t="s">
        <v>25</v>
      </c>
      <c r="E71" s="3">
        <v>2</v>
      </c>
      <c r="F71" s="5">
        <v>100</v>
      </c>
      <c r="G71" s="4">
        <v>5</v>
      </c>
      <c r="H71" s="5">
        <f t="shared" si="7"/>
        <v>500</v>
      </c>
      <c r="I71" s="4" t="s">
        <v>48</v>
      </c>
      <c r="J71" s="28">
        <f>H71/30/12</f>
        <v>1.3888888888888891</v>
      </c>
      <c r="K71" s="16" t="s">
        <v>11</v>
      </c>
      <c r="L71" s="31" t="s">
        <v>197</v>
      </c>
      <c r="M71" s="4"/>
      <c r="N71" s="3"/>
    </row>
    <row r="72" spans="1:14" s="15" customFormat="1" ht="24" x14ac:dyDescent="0.4">
      <c r="A72" s="11"/>
      <c r="B72" s="11"/>
      <c r="C72" s="39"/>
      <c r="D72" s="12"/>
      <c r="E72" s="12"/>
      <c r="F72" s="13"/>
      <c r="G72" s="11"/>
      <c r="H72" s="14">
        <f>SUMIF(D60:D71,"未",H60:H71)</f>
        <v>25900</v>
      </c>
      <c r="I72" s="11"/>
      <c r="J72" s="29"/>
      <c r="K72" s="12"/>
      <c r="L72" s="32"/>
      <c r="M72" s="11"/>
      <c r="N72" s="12"/>
    </row>
    <row r="73" spans="1:14" x14ac:dyDescent="0.4">
      <c r="A73" s="4" t="s">
        <v>101</v>
      </c>
      <c r="B73" s="4" t="s">
        <v>102</v>
      </c>
      <c r="C73" s="38" t="s">
        <v>102</v>
      </c>
      <c r="D73" s="16" t="s">
        <v>25</v>
      </c>
      <c r="E73" s="3">
        <v>3</v>
      </c>
      <c r="F73" s="5">
        <v>2000</v>
      </c>
      <c r="G73" s="4">
        <v>1</v>
      </c>
      <c r="H73" s="5">
        <f t="shared" si="7"/>
        <v>2000</v>
      </c>
      <c r="I73" s="4" t="s">
        <v>18</v>
      </c>
      <c r="J73" s="28">
        <f>H73/30/3</f>
        <v>22.222222222222225</v>
      </c>
      <c r="K73" s="16" t="s">
        <v>11</v>
      </c>
      <c r="L73" s="40" t="s">
        <v>198</v>
      </c>
      <c r="M73" s="10" t="s">
        <v>103</v>
      </c>
      <c r="N73" s="3"/>
    </row>
    <row r="74" spans="1:14" x14ac:dyDescent="0.4">
      <c r="A74" s="4"/>
      <c r="B74" s="4" t="s">
        <v>104</v>
      </c>
      <c r="C74" s="38" t="s">
        <v>105</v>
      </c>
      <c r="D74" s="16" t="s">
        <v>25</v>
      </c>
      <c r="E74" s="3">
        <v>3</v>
      </c>
      <c r="F74" s="5">
        <v>2000</v>
      </c>
      <c r="G74" s="4">
        <v>3</v>
      </c>
      <c r="H74" s="5">
        <f t="shared" si="7"/>
        <v>6000</v>
      </c>
      <c r="I74" s="4" t="s">
        <v>48</v>
      </c>
      <c r="J74" s="28">
        <f>H74/30/12</f>
        <v>16.666666666666668</v>
      </c>
      <c r="K74" s="16" t="s">
        <v>11</v>
      </c>
      <c r="L74" s="31" t="s">
        <v>199</v>
      </c>
      <c r="M74" s="4"/>
      <c r="N74" s="3"/>
    </row>
    <row r="75" spans="1:14" x14ac:dyDescent="0.4">
      <c r="A75" s="4"/>
      <c r="B75" s="4"/>
      <c r="C75" s="38" t="s">
        <v>106</v>
      </c>
      <c r="D75" s="16" t="s">
        <v>25</v>
      </c>
      <c r="E75" s="3">
        <v>3</v>
      </c>
      <c r="F75" s="5">
        <v>1000</v>
      </c>
      <c r="G75" s="4">
        <v>2</v>
      </c>
      <c r="H75" s="5">
        <f t="shared" si="7"/>
        <v>2000</v>
      </c>
      <c r="I75" s="4" t="s">
        <v>48</v>
      </c>
      <c r="J75" s="28">
        <f t="shared" ref="J75" si="12">H75/30/3</f>
        <v>22.222222222222225</v>
      </c>
      <c r="K75" s="16" t="s">
        <v>11</v>
      </c>
      <c r="L75" s="31" t="s">
        <v>200</v>
      </c>
      <c r="M75" s="4"/>
      <c r="N75" s="3"/>
    </row>
    <row r="76" spans="1:14" x14ac:dyDescent="0.4">
      <c r="A76" s="4"/>
      <c r="B76" s="4"/>
      <c r="C76" s="38" t="s">
        <v>107</v>
      </c>
      <c r="D76" s="16" t="s">
        <v>25</v>
      </c>
      <c r="E76" s="3">
        <v>3</v>
      </c>
      <c r="F76" s="5">
        <v>1000</v>
      </c>
      <c r="G76" s="4">
        <v>2</v>
      </c>
      <c r="H76" s="5">
        <f t="shared" si="7"/>
        <v>2000</v>
      </c>
      <c r="I76" s="4" t="s">
        <v>48</v>
      </c>
      <c r="J76" s="28">
        <f>H76/30/12</f>
        <v>5.5555555555555562</v>
      </c>
      <c r="K76" s="16" t="s">
        <v>11</v>
      </c>
      <c r="L76" s="31" t="s">
        <v>201</v>
      </c>
      <c r="M76" s="4"/>
      <c r="N76" s="3"/>
    </row>
    <row r="77" spans="1:14" x14ac:dyDescent="0.4">
      <c r="A77" s="4"/>
      <c r="B77" s="4" t="s">
        <v>52</v>
      </c>
      <c r="C77" s="38" t="s">
        <v>108</v>
      </c>
      <c r="D77" s="16" t="s">
        <v>25</v>
      </c>
      <c r="E77" s="3">
        <v>1</v>
      </c>
      <c r="F77" s="5">
        <v>1000</v>
      </c>
      <c r="G77" s="4">
        <v>1</v>
      </c>
      <c r="H77" s="5">
        <f t="shared" si="7"/>
        <v>1000</v>
      </c>
      <c r="I77" s="4" t="s">
        <v>18</v>
      </c>
      <c r="J77" s="28">
        <f>H77/30/1</f>
        <v>33.333333333333336</v>
      </c>
      <c r="K77" s="16" t="s">
        <v>11</v>
      </c>
      <c r="L77" s="40" t="s">
        <v>202</v>
      </c>
      <c r="M77" s="10" t="s">
        <v>109</v>
      </c>
      <c r="N77" s="3"/>
    </row>
    <row r="78" spans="1:14" x14ac:dyDescent="0.4">
      <c r="A78" s="4"/>
      <c r="B78" s="4"/>
      <c r="C78" s="38" t="s">
        <v>110</v>
      </c>
      <c r="D78" s="16" t="s">
        <v>25</v>
      </c>
      <c r="E78" s="3">
        <v>3</v>
      </c>
      <c r="F78" s="5">
        <v>915</v>
      </c>
      <c r="G78" s="4">
        <v>1</v>
      </c>
      <c r="H78" s="5">
        <f t="shared" si="7"/>
        <v>915</v>
      </c>
      <c r="I78" s="4" t="s">
        <v>18</v>
      </c>
      <c r="J78" s="28">
        <f>H78/30</f>
        <v>30.5</v>
      </c>
      <c r="K78" s="16" t="s">
        <v>11</v>
      </c>
      <c r="L78" s="40" t="s">
        <v>203</v>
      </c>
      <c r="M78" s="10" t="s">
        <v>111</v>
      </c>
      <c r="N78" s="3"/>
    </row>
    <row r="79" spans="1:14" x14ac:dyDescent="0.4">
      <c r="A79" s="4"/>
      <c r="B79" s="4"/>
      <c r="C79" s="38" t="s">
        <v>112</v>
      </c>
      <c r="D79" s="16" t="s">
        <v>25</v>
      </c>
      <c r="E79" s="3">
        <v>3</v>
      </c>
      <c r="F79" s="5">
        <v>2000</v>
      </c>
      <c r="G79" s="4">
        <v>1</v>
      </c>
      <c r="H79" s="5">
        <f t="shared" si="7"/>
        <v>2000</v>
      </c>
      <c r="I79" s="4" t="s">
        <v>18</v>
      </c>
      <c r="J79" s="28">
        <f>H79/30</f>
        <v>66.666666666666671</v>
      </c>
      <c r="K79" s="16" t="s">
        <v>11</v>
      </c>
      <c r="L79" s="40" t="s">
        <v>204</v>
      </c>
      <c r="M79" s="10" t="s">
        <v>113</v>
      </c>
      <c r="N79" s="3"/>
    </row>
    <row r="80" spans="1:14" x14ac:dyDescent="0.4">
      <c r="A80" s="4"/>
      <c r="B80" s="4"/>
      <c r="C80" s="38" t="s">
        <v>114</v>
      </c>
      <c r="D80" s="16" t="s">
        <v>25</v>
      </c>
      <c r="E80" s="3">
        <v>3</v>
      </c>
      <c r="F80" s="5">
        <v>100</v>
      </c>
      <c r="G80" s="4">
        <v>1</v>
      </c>
      <c r="H80" s="5">
        <f t="shared" si="7"/>
        <v>100</v>
      </c>
      <c r="I80" s="4" t="s">
        <v>18</v>
      </c>
      <c r="J80" s="28">
        <f>H80/30</f>
        <v>3.3333333333333335</v>
      </c>
      <c r="K80" s="16" t="s">
        <v>11</v>
      </c>
      <c r="L80" s="31" t="s">
        <v>205</v>
      </c>
      <c r="M80" s="4"/>
      <c r="N80" s="3"/>
    </row>
    <row r="81" spans="1:14" x14ac:dyDescent="0.4">
      <c r="A81" s="4"/>
      <c r="B81" s="4"/>
      <c r="C81" s="38" t="s">
        <v>115</v>
      </c>
      <c r="D81" s="16" t="s">
        <v>25</v>
      </c>
      <c r="E81" s="3">
        <v>3</v>
      </c>
      <c r="F81" s="5">
        <v>550</v>
      </c>
      <c r="G81" s="4">
        <v>1</v>
      </c>
      <c r="H81" s="5">
        <f t="shared" si="7"/>
        <v>550</v>
      </c>
      <c r="I81" s="4" t="s">
        <v>18</v>
      </c>
      <c r="J81" s="28">
        <f>H81/30/12</f>
        <v>1.5277777777777777</v>
      </c>
      <c r="K81" s="16" t="s">
        <v>11</v>
      </c>
      <c r="L81" s="40" t="s">
        <v>206</v>
      </c>
      <c r="M81" s="10" t="s">
        <v>116</v>
      </c>
      <c r="N81" s="3"/>
    </row>
    <row r="82" spans="1:14" x14ac:dyDescent="0.4">
      <c r="A82" s="4"/>
      <c r="B82" s="4"/>
      <c r="C82" s="38" t="s">
        <v>117</v>
      </c>
      <c r="D82" s="16" t="s">
        <v>25</v>
      </c>
      <c r="E82" s="3">
        <v>3</v>
      </c>
      <c r="F82" s="5">
        <v>2000</v>
      </c>
      <c r="G82" s="4">
        <v>1</v>
      </c>
      <c r="H82" s="5">
        <f t="shared" si="7"/>
        <v>2000</v>
      </c>
      <c r="I82" s="4" t="s">
        <v>18</v>
      </c>
      <c r="J82" s="28">
        <f>H82/30/36</f>
        <v>1.8518518518518521</v>
      </c>
      <c r="K82" s="16" t="s">
        <v>11</v>
      </c>
      <c r="L82" s="31" t="s">
        <v>207</v>
      </c>
      <c r="M82" s="4"/>
      <c r="N82" s="3"/>
    </row>
    <row r="83" spans="1:14" x14ac:dyDescent="0.4">
      <c r="A83" s="4"/>
      <c r="B83" s="4"/>
      <c r="C83" s="38" t="s">
        <v>118</v>
      </c>
      <c r="D83" s="16" t="s">
        <v>25</v>
      </c>
      <c r="E83" s="3">
        <v>3</v>
      </c>
      <c r="F83" s="5">
        <v>800</v>
      </c>
      <c r="G83" s="4">
        <v>1</v>
      </c>
      <c r="H83" s="5">
        <f t="shared" si="7"/>
        <v>800</v>
      </c>
      <c r="I83" s="4" t="s">
        <v>18</v>
      </c>
      <c r="J83" s="28">
        <f>H83/4/4/12</f>
        <v>4.166666666666667</v>
      </c>
      <c r="K83" s="16" t="s">
        <v>11</v>
      </c>
      <c r="L83" s="40" t="s">
        <v>208</v>
      </c>
      <c r="M83" s="10" t="s">
        <v>119</v>
      </c>
      <c r="N83" s="3"/>
    </row>
    <row r="84" spans="1:14" s="15" customFormat="1" ht="24" x14ac:dyDescent="0.4">
      <c r="A84" s="11"/>
      <c r="B84" s="11"/>
      <c r="C84" s="39"/>
      <c r="D84" s="12"/>
      <c r="E84" s="12"/>
      <c r="F84" s="13"/>
      <c r="G84" s="11"/>
      <c r="H84" s="14">
        <f>SUMIF(D73:D83,"未",H73:H83)</f>
        <v>19365</v>
      </c>
      <c r="I84" s="11"/>
      <c r="J84" s="29"/>
      <c r="K84" s="12"/>
      <c r="L84" s="32"/>
      <c r="M84" s="11"/>
      <c r="N84" s="12"/>
    </row>
    <row r="85" spans="1:14" x14ac:dyDescent="0.4">
      <c r="A85" s="4" t="s">
        <v>120</v>
      </c>
      <c r="B85" s="4" t="s">
        <v>222</v>
      </c>
      <c r="C85" s="38" t="s">
        <v>121</v>
      </c>
      <c r="D85" s="16" t="s">
        <v>25</v>
      </c>
      <c r="E85" s="3">
        <v>2</v>
      </c>
      <c r="F85" s="5">
        <v>20000</v>
      </c>
      <c r="G85" s="4">
        <v>1</v>
      </c>
      <c r="H85" s="5">
        <f t="shared" si="7"/>
        <v>20000</v>
      </c>
      <c r="I85" s="4" t="s">
        <v>15</v>
      </c>
      <c r="J85" s="28">
        <f>H85/2</f>
        <v>10000</v>
      </c>
      <c r="K85" s="16" t="s">
        <v>11</v>
      </c>
      <c r="L85" s="31" t="s">
        <v>209</v>
      </c>
      <c r="M85" s="4"/>
      <c r="N85" s="3"/>
    </row>
    <row r="86" spans="1:14" x14ac:dyDescent="0.4">
      <c r="A86" s="4"/>
      <c r="B86" s="4"/>
      <c r="C86" s="38" t="s">
        <v>122</v>
      </c>
      <c r="D86" s="16" t="s">
        <v>25</v>
      </c>
      <c r="E86" s="3">
        <v>3</v>
      </c>
      <c r="F86" s="5">
        <v>1000</v>
      </c>
      <c r="G86" s="4">
        <v>1</v>
      </c>
      <c r="H86" s="5">
        <f t="shared" si="7"/>
        <v>1000</v>
      </c>
      <c r="I86" s="4" t="s">
        <v>18</v>
      </c>
      <c r="J86" s="28">
        <f>H86/1</f>
        <v>1000</v>
      </c>
      <c r="K86" s="16" t="s">
        <v>11</v>
      </c>
      <c r="L86" s="40" t="s">
        <v>210</v>
      </c>
      <c r="M86" s="10" t="s">
        <v>123</v>
      </c>
      <c r="N86" s="3"/>
    </row>
    <row r="87" spans="1:14" s="15" customFormat="1" ht="24" x14ac:dyDescent="0.4">
      <c r="A87" s="11"/>
      <c r="B87" s="11"/>
      <c r="C87" s="39"/>
      <c r="D87" s="12"/>
      <c r="E87" s="12"/>
      <c r="F87" s="13"/>
      <c r="G87" s="11"/>
      <c r="H87" s="14">
        <f>SUMIF(D85:D86,"未",H85:H86)</f>
        <v>21000</v>
      </c>
      <c r="I87" s="11"/>
      <c r="J87" s="29"/>
      <c r="K87" s="12"/>
      <c r="L87" s="11"/>
      <c r="M87" s="11"/>
      <c r="N87" s="12"/>
    </row>
    <row r="88" spans="1:14" x14ac:dyDescent="0.4">
      <c r="C88" s="4"/>
    </row>
  </sheetData>
  <phoneticPr fontId="2"/>
  <conditionalFormatting sqref="C2:N87">
    <cfRule type="expression" dxfId="0" priority="1">
      <formula>$C2&lt;済&gt;N87</formula>
    </cfRule>
  </conditionalFormatting>
  <dataValidations count="1">
    <dataValidation type="list" allowBlank="1" showInputMessage="1" showErrorMessage="1" sqref="D85:D86 D16:D18 D20:D25 D27:D38 D40:D50 D52:D58 D60:D71 D73:D83 D2:D14" xr:uid="{1A824025-983E-4FAA-A0B1-7E679EAA49B0}">
      <formula1>"未,済"</formula1>
    </dataValidation>
  </dataValidations>
  <hyperlinks>
    <hyperlink ref="M86" r:id="rId1" xr:uid="{B2C80CE0-D25D-4668-ACE2-1822E751A7E6}"/>
    <hyperlink ref="M83" r:id="rId2" xr:uid="{76DE8A57-61FE-48CD-B8F2-F0BA8A291C60}"/>
    <hyperlink ref="M81" r:id="rId3" xr:uid="{F85447EE-32AF-435B-85DC-F6D5BB7662DC}"/>
    <hyperlink ref="M79" r:id="rId4" xr:uid="{B0E9C5D6-55D8-4D4C-BBAD-EF924E6939C8}"/>
    <hyperlink ref="M78" r:id="rId5" xr:uid="{17A103A2-8C83-40F4-AF56-0F66B3C6FCC4}"/>
    <hyperlink ref="M77" r:id="rId6" xr:uid="{4E3EB6CE-07FB-469A-AA48-1DD10CBCBF94}"/>
    <hyperlink ref="M73" r:id="rId7" xr:uid="{FFCB31EF-7621-4579-896A-87E10161539E}"/>
    <hyperlink ref="M70" r:id="rId8" xr:uid="{9A670091-5E5A-401D-9909-D9B21C264FBB}"/>
    <hyperlink ref="M60" r:id="rId9" xr:uid="{B624A2A2-A64E-4769-A132-2DA15DFF6C7C}"/>
  </hyperlinks>
  <pageMargins left="0.7" right="0.7" top="0.75" bottom="0.75" header="0.3" footer="0.3"/>
  <pageSetup paperSize="9" orientation="landscape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5CDD-18EB-4E86-AB64-89A0FB398A8C}">
  <dimension ref="A1:T17"/>
  <sheetViews>
    <sheetView zoomScale="82" zoomScaleNormal="82" workbookViewId="0">
      <selection activeCell="R20" sqref="R20"/>
    </sheetView>
  </sheetViews>
  <sheetFormatPr defaultRowHeight="18.75" x14ac:dyDescent="0.4"/>
  <cols>
    <col min="1" max="1" width="3.875" customWidth="1"/>
    <col min="2" max="2" width="17.625" customWidth="1"/>
    <col min="3" max="20" width="7.625" customWidth="1"/>
  </cols>
  <sheetData>
    <row r="1" spans="1:20" x14ac:dyDescent="0.4">
      <c r="A1" s="4"/>
      <c r="B1" s="4"/>
      <c r="C1" s="44" t="s">
        <v>124</v>
      </c>
      <c r="D1" s="44"/>
      <c r="E1" s="44" t="s">
        <v>125</v>
      </c>
      <c r="F1" s="44"/>
      <c r="G1" s="44"/>
      <c r="H1" s="44"/>
      <c r="I1" s="44" t="s">
        <v>126</v>
      </c>
      <c r="J1" s="44"/>
      <c r="K1" s="44"/>
      <c r="L1" s="44"/>
      <c r="M1" s="44" t="s">
        <v>127</v>
      </c>
      <c r="N1" s="44"/>
      <c r="O1" s="44"/>
      <c r="P1" s="44"/>
      <c r="Q1" s="27" t="s">
        <v>145</v>
      </c>
      <c r="R1" s="27" t="s">
        <v>147</v>
      </c>
      <c r="S1" s="27" t="s">
        <v>148</v>
      </c>
      <c r="T1" s="27" t="s">
        <v>149</v>
      </c>
    </row>
    <row r="2" spans="1:20" x14ac:dyDescent="0.4">
      <c r="A2" s="4"/>
      <c r="B2" s="4"/>
      <c r="C2" s="22" t="s">
        <v>128</v>
      </c>
      <c r="D2" s="22" t="s">
        <v>129</v>
      </c>
      <c r="E2" s="22" t="s">
        <v>130</v>
      </c>
      <c r="F2" s="22" t="s">
        <v>131</v>
      </c>
      <c r="G2" s="22" t="s">
        <v>128</v>
      </c>
      <c r="H2" s="22" t="s">
        <v>129</v>
      </c>
      <c r="I2" s="22" t="s">
        <v>130</v>
      </c>
      <c r="J2" s="22" t="s">
        <v>131</v>
      </c>
      <c r="K2" s="22" t="s">
        <v>128</v>
      </c>
      <c r="L2" s="22" t="s">
        <v>129</v>
      </c>
      <c r="M2" s="22" t="s">
        <v>130</v>
      </c>
      <c r="N2" s="22" t="s">
        <v>131</v>
      </c>
      <c r="O2" s="22" t="s">
        <v>128</v>
      </c>
      <c r="P2" s="22" t="s">
        <v>129</v>
      </c>
      <c r="Q2" s="22"/>
      <c r="R2" s="22"/>
      <c r="S2" s="22"/>
      <c r="T2" s="22"/>
    </row>
    <row r="3" spans="1:20" x14ac:dyDescent="0.4">
      <c r="A3" s="41">
        <v>1</v>
      </c>
      <c r="B3" s="9" t="s">
        <v>132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133</v>
      </c>
      <c r="O3" s="20" t="s">
        <v>134</v>
      </c>
      <c r="P3" s="20"/>
      <c r="Q3" s="20"/>
      <c r="R3" s="20"/>
      <c r="S3" s="20"/>
      <c r="T3" s="20"/>
    </row>
    <row r="4" spans="1:20" ht="19.5" thickBot="1" x14ac:dyDescent="0.45">
      <c r="A4" s="42"/>
      <c r="B4" s="23" t="s">
        <v>135</v>
      </c>
      <c r="C4" s="21"/>
      <c r="D4" s="21"/>
      <c r="E4" s="21"/>
      <c r="F4" s="21"/>
      <c r="G4" s="21" t="s">
        <v>136</v>
      </c>
      <c r="H4" s="21" t="s">
        <v>136</v>
      </c>
      <c r="I4" s="21"/>
      <c r="J4" s="21" t="s">
        <v>137</v>
      </c>
      <c r="K4" s="21"/>
      <c r="L4" s="21"/>
      <c r="M4" s="21"/>
      <c r="N4" s="21" t="s">
        <v>138</v>
      </c>
      <c r="O4" s="21" t="s">
        <v>139</v>
      </c>
      <c r="P4" s="21"/>
      <c r="Q4" s="21"/>
      <c r="R4" s="21"/>
      <c r="S4" s="21"/>
      <c r="T4" s="21"/>
    </row>
    <row r="5" spans="1:20" ht="19.5" thickTop="1" x14ac:dyDescent="0.4">
      <c r="A5" s="42"/>
      <c r="B5" s="24" t="s">
        <v>8</v>
      </c>
      <c r="C5" s="25"/>
      <c r="D5" s="25"/>
      <c r="E5" s="25"/>
      <c r="F5" s="25"/>
      <c r="G5" s="25"/>
      <c r="H5" s="2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4">
      <c r="A6" s="42"/>
      <c r="B6" s="9" t="s">
        <v>140</v>
      </c>
      <c r="C6" s="26"/>
      <c r="D6" s="26"/>
      <c r="E6" s="26"/>
      <c r="F6" s="26"/>
      <c r="G6" s="26"/>
      <c r="H6" s="26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4">
      <c r="A7" s="42"/>
      <c r="B7" s="9" t="s">
        <v>141</v>
      </c>
      <c r="C7" s="26"/>
      <c r="D7" s="26"/>
      <c r="E7" s="26"/>
      <c r="F7" s="26"/>
      <c r="G7" s="26"/>
      <c r="H7" s="26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4">
      <c r="A8" s="42"/>
      <c r="B8" s="9" t="s">
        <v>142</v>
      </c>
      <c r="C8" s="26"/>
      <c r="D8" s="26"/>
      <c r="E8" s="26"/>
      <c r="F8" s="26"/>
      <c r="G8" s="26"/>
      <c r="H8" s="26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4">
      <c r="A9" s="42"/>
      <c r="B9" s="9" t="s">
        <v>143</v>
      </c>
      <c r="C9" s="26"/>
      <c r="D9" s="26"/>
      <c r="E9" s="26"/>
      <c r="F9" s="26"/>
      <c r="G9" s="26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4">
      <c r="A10" s="42"/>
      <c r="B10" s="9" t="s">
        <v>44</v>
      </c>
      <c r="C10" s="26"/>
      <c r="D10" s="26"/>
      <c r="E10" s="26"/>
      <c r="F10" s="26"/>
      <c r="G10" s="26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x14ac:dyDescent="0.4">
      <c r="A11" s="42"/>
      <c r="B11" s="9" t="s">
        <v>76</v>
      </c>
      <c r="C11" s="18"/>
      <c r="D11" s="18"/>
      <c r="E11" s="18"/>
      <c r="F11" s="18"/>
      <c r="G11" s="18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4">
      <c r="A12" s="42"/>
      <c r="B12" s="9" t="s">
        <v>144</v>
      </c>
      <c r="C12" s="18"/>
      <c r="D12" s="18"/>
      <c r="E12" s="18"/>
      <c r="F12" s="18"/>
      <c r="G12" s="18"/>
      <c r="H12" s="26"/>
      <c r="I12" s="26"/>
      <c r="J12" s="26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4">
      <c r="A13" s="42"/>
      <c r="B13" s="9" t="s">
        <v>101</v>
      </c>
      <c r="C13" s="18"/>
      <c r="D13" s="18"/>
      <c r="E13" s="18"/>
      <c r="F13" s="18"/>
      <c r="G13" s="18"/>
      <c r="H13" s="26"/>
      <c r="I13" s="26"/>
      <c r="J13" s="26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4">
      <c r="A14" s="43"/>
      <c r="B14" s="9" t="s">
        <v>120</v>
      </c>
      <c r="C14" s="18"/>
      <c r="D14" s="18"/>
      <c r="E14" s="18"/>
      <c r="F14" s="18"/>
      <c r="G14" s="18"/>
      <c r="H14" s="26"/>
      <c r="I14" s="26"/>
      <c r="J14" s="26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4">
      <c r="A15" s="41">
        <v>2</v>
      </c>
      <c r="B15" s="9" t="s">
        <v>146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18"/>
      <c r="S15" s="18"/>
      <c r="T15" s="18"/>
    </row>
    <row r="16" spans="1:20" x14ac:dyDescent="0.4">
      <c r="A16" s="42"/>
      <c r="B16" s="9" t="s">
        <v>150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6"/>
      <c r="T16" s="18"/>
    </row>
    <row r="17" spans="1:20" x14ac:dyDescent="0.4">
      <c r="A17" s="43"/>
      <c r="B17" s="9" t="s">
        <v>151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6"/>
      <c r="T17" s="18"/>
    </row>
  </sheetData>
  <mergeCells count="6">
    <mergeCell ref="M1:P1"/>
    <mergeCell ref="A3:A14"/>
    <mergeCell ref="A15:A17"/>
    <mergeCell ref="C1:D1"/>
    <mergeCell ref="E1:H1"/>
    <mergeCell ref="I1:L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出産準備</vt:lpstr>
      <vt:lpstr>スケジュール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2021-02-11T01:32:49Z</dcterms:created>
  <dcterms:modified xsi:type="dcterms:W3CDTF">2021-02-11T01:47:14Z</dcterms:modified>
  <cp:category/>
  <cp:contentStatus/>
</cp:coreProperties>
</file>